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dgov-my.sharepoint.com/personal/ralvear_shd_gov_co/Documents/A.  A TELETRABAJO/Teletrabajo/Vigencia 2021/Requerimientos/CONCEJO DE BOGOTÁ/Prop.515 Encargos fiduciarios/"/>
    </mc:Choice>
  </mc:AlternateContent>
  <xr:revisionPtr revIDLastSave="0" documentId="8_{428CC168-6F92-459D-BC1F-1C51139B85E3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CONTROL SECRETARIA" sheetId="9" state="hidden" r:id="rId1"/>
    <sheet name="PROYECTO FASE I" sheetId="1" r:id="rId2"/>
    <sheet name="PROYECTO FASE II" sheetId="110" r:id="rId3"/>
  </sheets>
  <definedNames>
    <definedName name="_xlnm._FilterDatabase" localSheetId="1" hidden="1">'PROYECTO FASE I'!$B$1:$S$7</definedName>
    <definedName name="_xlnm._FilterDatabase" localSheetId="2" hidden="1">'PROYECTO FASE II'!$B$1:$S$6</definedName>
    <definedName name="Z_23C7B23A_914A_46D9_A7BC_4BC85B8327AE_.wvu.FilterData" localSheetId="1" hidden="1">'PROYECTO FASE I'!$B$1:$S$1</definedName>
    <definedName name="Z_23C7B23A_914A_46D9_A7BC_4BC85B8327AE_.wvu.FilterData" localSheetId="2" hidden="1">'PROYECTO FASE II'!$B$1:$S$1</definedName>
    <definedName name="Z_35B88ECD_BCB1_4661_A406_58FFE009F8B7_.wvu.FilterData" localSheetId="1" hidden="1">'PROYECTO FASE I'!$B$1:$S$1</definedName>
    <definedName name="Z_35B88ECD_BCB1_4661_A406_58FFE009F8B7_.wvu.FilterData" localSheetId="2" hidden="1">'PROYECTO FASE II'!$B$1:$S$1</definedName>
    <definedName name="Z_B3D9F9FA_23E9_49CA_8BCD_F8960998132A_.wvu.FilterData" localSheetId="1" hidden="1">'PROYECTO FASE I'!$B$1:$S$1</definedName>
    <definedName name="Z_B3D9F9FA_23E9_49CA_8BCD_F8960998132A_.wvu.FilterData" localSheetId="2" hidden="1">'PROYECTO FASE II'!$B$1:$S$1</definedName>
  </definedNames>
  <calcPr calcId="191029"/>
  <customWorkbookViews>
    <customWorkbookView name="Paez Torres Sandra Carolina - Vista personalizada" guid="{23C7B23A-914A-46D9-A7BC-4BC85B8327AE}" mergeInterval="0" personalView="1" maximized="1" xWindow="1358" yWindow="-8" windowWidth="1296" windowHeight="1000" activeSheetId="1"/>
    <customWorkbookView name="Hernandez Doria Lenis Patricia - Vista personalizada" guid="{B3D9F9FA-23E9-49CA-8BCD-F8960998132A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10" l="1"/>
  <c r="B4" i="110"/>
  <c r="B5" i="110" s="1"/>
  <c r="B3" i="110"/>
  <c r="P6" i="110"/>
  <c r="O6" i="110"/>
  <c r="N6" i="110"/>
  <c r="Q5" i="110"/>
  <c r="J5" i="110"/>
  <c r="Q4" i="110"/>
  <c r="J4" i="110"/>
  <c r="Q3" i="110"/>
  <c r="J3" i="110"/>
  <c r="Q2" i="110"/>
  <c r="J2" i="110"/>
  <c r="J6" i="110" s="1"/>
  <c r="T1" i="110"/>
  <c r="Q6" i="110" l="1"/>
  <c r="J3" i="1" l="1"/>
  <c r="J4" i="1"/>
  <c r="J2" i="1"/>
  <c r="P5" i="1" l="1"/>
  <c r="N5" i="1" l="1"/>
  <c r="Q4" i="1" l="1"/>
  <c r="Q7" i="9"/>
  <c r="T7" i="9" s="1"/>
  <c r="R7" i="9"/>
  <c r="U7" i="9" s="1"/>
  <c r="D8" i="9"/>
  <c r="H7" i="9"/>
  <c r="H8" i="9" s="1"/>
  <c r="J8" i="9"/>
  <c r="I8" i="9"/>
  <c r="M8" i="9"/>
  <c r="L8" i="9"/>
  <c r="G8" i="9"/>
  <c r="T1" i="1"/>
  <c r="M5" i="1" l="1"/>
  <c r="J5" i="1"/>
  <c r="S7" i="9"/>
  <c r="V7" i="9" s="1"/>
  <c r="Q3" i="1" s="1"/>
  <c r="Q2" i="1"/>
  <c r="O5" i="1" l="1"/>
  <c r="B3" i="1"/>
  <c r="B4" i="1" s="1"/>
  <c r="Q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tc={0E37476C-495A-4684-8611-66333B943EFF}</author>
    <author>tc={9C6C18AB-A74E-4D6A-A8A2-B79433816339}</author>
  </authors>
  <commentList>
    <comment ref="N4" authorId="0" shapeId="0" xr:uid="{0E37476C-495A-4684-8611-66333B943E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adicionan recursos con fecha 27 de agosto de 2021.</t>
      </text>
    </comment>
    <comment ref="N5" authorId="1" shapeId="0" xr:uid="{9C6C18AB-A74E-4D6A-A8A2-B7943381633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adicionan recursos con fecha 27 de agosto de 2021.</t>
      </text>
    </comment>
  </commentList>
</comments>
</file>

<file path=xl/sharedStrings.xml><?xml version="1.0" encoding="utf-8"?>
<sst xmlns="http://schemas.openxmlformats.org/spreadsheetml/2006/main" count="111" uniqueCount="77">
  <si>
    <t>Nit.</t>
  </si>
  <si>
    <t>Detalle Contrato</t>
  </si>
  <si>
    <t>Valor Contrato</t>
  </si>
  <si>
    <t>Fecha Firma Contrato</t>
  </si>
  <si>
    <t>Valor Pagado</t>
  </si>
  <si>
    <t>N/A</t>
  </si>
  <si>
    <t>Saldo Pendiente por pagar</t>
  </si>
  <si>
    <t>Nombre cuenta</t>
  </si>
  <si>
    <t>Proyecto</t>
  </si>
  <si>
    <t>Selección Simplificada</t>
  </si>
  <si>
    <t>Contratista</t>
  </si>
  <si>
    <t>INICIO</t>
  </si>
  <si>
    <t>Honorarios Agencia</t>
  </si>
  <si>
    <t>Forma de Pago</t>
  </si>
  <si>
    <t>Vigencia</t>
  </si>
  <si>
    <t xml:space="preserve"> Valor a Pagar</t>
  </si>
  <si>
    <t>Fecha de Consginación</t>
  </si>
  <si>
    <t>No. Cta Acreditada</t>
  </si>
  <si>
    <t>Valor Consignado</t>
  </si>
  <si>
    <t>Diferencia</t>
  </si>
  <si>
    <t>Valor Contraprestación</t>
  </si>
  <si>
    <t>Valor Traslado</t>
  </si>
  <si>
    <t xml:space="preserve">Fecha de Traslado </t>
  </si>
  <si>
    <t>Aporte</t>
  </si>
  <si>
    <t>TOTAL RECURSOS DEL CONVENIO</t>
  </si>
  <si>
    <t xml:space="preserve">Total </t>
  </si>
  <si>
    <t>CONVENIO INTERADMINISTRATIVO 023 (AGENCIA) DE 2018</t>
  </si>
  <si>
    <t>SECRETARIA DISTRITAL DE HACIENDA</t>
  </si>
  <si>
    <t>Valor Proyecto</t>
  </si>
  <si>
    <t>001/2019</t>
  </si>
  <si>
    <t>MC ARQUITECTOS S.A.</t>
  </si>
  <si>
    <t>830,146,499-1</t>
  </si>
  <si>
    <t>El objeto del contrato es elaborar DISEÑOS ARQUITECTÓNICOS INCLUIDO ESTUDIOS Y DISEÑOS TÉCNICOS COMPLEMENTARIOS CON INGENIERÍA DE DETALLE PARA EL PROYECTO DE LA SEDE DEL EDIFICIO BOGOTÁ – NUEVO EDIFICIO DE COMISIONES Y OFICINAS CONCEJO DE BOGOTÁ, UBICADA EN ZONA CENTRO DEL MUNICIPIO DE BOGOTÁ D.C</t>
  </si>
  <si>
    <t>002/2019</t>
  </si>
  <si>
    <t>UNION TEMPORAL INTERVENTORIA CONCEJO DE BOGOTA</t>
  </si>
  <si>
    <t>901,270,111-5</t>
  </si>
  <si>
    <t>El objeto del CONTRATO de Interventoría es la CONTRATACIÓN DE INTERVENTORÍA AL CONTRATO DE CONSULTORÍA No.001/2019 PARA REALIZAR LOS DISEÑOS ARQUITECTÓNICOS INCLUIDO ESTUDIOS Y DISEÑOS TÉCNICOS COMPLEMENTARIOS CON INGENIERÍA DE DETALLE PARA EL PROYECTO DE LA SEDE DEL EDIFICIO BOGOTÁ – NUEVO EDIFICIO DE COMISIONES Y OFICINAS CONCEJO DE BOGOTÁ, UBICADA EN ZONA CENTRO DEL MUNICIPIO DE BOGOTÁ D.C.</t>
  </si>
  <si>
    <t>CONVENIO</t>
  </si>
  <si>
    <t>SDH 180450-0-2018</t>
  </si>
  <si>
    <t>VALOR PROYECTO 
(1RA ETAPA)</t>
  </si>
  <si>
    <t>VALOR GESTIÓN Y ASISTENCIA TÉCNICA
(1RA ETAPA)</t>
  </si>
  <si>
    <t>VALOR TOTAL CONVENIO</t>
  </si>
  <si>
    <t>VALOR APORTADO PROYECTO 
(1RA ETAPA)</t>
  </si>
  <si>
    <t>VALOR APORTADO ASISTENCIA TÉCNICA
(1RA ETAPA)</t>
  </si>
  <si>
    <t>SALDO CONVENIO PENDIENTE APORTAR</t>
  </si>
  <si>
    <t>BARRERO STUDIO ESTRUCTURAL S.A.S.</t>
  </si>
  <si>
    <t>900.891.724-0</t>
  </si>
  <si>
    <t>Prestar sus servicios profesionales, con plena autonomía técnica, administrativa y financiera, para realizar la revisión de los diseños estructurales para el edificio Bogotá – nuevo edificio de comisiones y oficinas Concejo de Bogotá.</t>
  </si>
  <si>
    <t>003/2019</t>
  </si>
  <si>
    <t>Contratación Directa</t>
  </si>
  <si>
    <t>Realizar la construcción del nuevo edificio de comisiones y oficinas del concejo de bogotá, bajo la modalidad precios unitarios fijos sin formula de reajuste</t>
  </si>
  <si>
    <t>Proyecto Fase II</t>
  </si>
  <si>
    <t>Realizar la interventoría integral para el seguimiento técnico, administrativo, financiero, contable, tributario y jurídico al contrato para realizar la construcción del nuevo edificio de comisiones y oficinas del concejo de Bogotá, bajo la modalidad precios unitarios fijos sin formula de reajuste.</t>
  </si>
  <si>
    <t>Contrato No.</t>
  </si>
  <si>
    <t>Modalidad de Contratación</t>
  </si>
  <si>
    <t>Fecha CDR</t>
  </si>
  <si>
    <t>Fecha Vencimiento (Ejecución)</t>
  </si>
  <si>
    <t>Valor Adición</t>
  </si>
  <si>
    <t>Liberación</t>
  </si>
  <si>
    <t>No. Cta. Bancaria Afectacion</t>
  </si>
  <si>
    <t>CONSORCIO AIA - ACASSA 2020-1 (Proceso No. 9)</t>
  </si>
  <si>
    <t>CONSORCIO CONSULTECNICOS GUTIERREZ DIAZ (Proceso No. 10)</t>
  </si>
  <si>
    <t>901.321.300-0</t>
  </si>
  <si>
    <t>27-001/2020</t>
  </si>
  <si>
    <t>27-002/2020</t>
  </si>
  <si>
    <t>901.397.336-1</t>
  </si>
  <si>
    <t>CDR No.</t>
  </si>
  <si>
    <t>Prestar con plena autonomía técnica, administrativa y financiera sus servicios profesionales para apoyar la supervisión técnica independiente a la construcción del nuevo edificio de comisiones y oficinas del Concejo de Bogotá, en el predio urbano localizado en la calle 36 # 28ª-41 de la ciudad de Bogotá D.C.”</t>
  </si>
  <si>
    <t>JULIAN ALBERTO GOMEZ MEJIA</t>
  </si>
  <si>
    <t>27-003/2021</t>
  </si>
  <si>
    <t>ARL ABR 2021 (JULIAN ALBERTO GÓMEZ MEJIA)</t>
  </si>
  <si>
    <t>Garantizar pago ARL riesgo 5 - Según instrucción Otrosí N° 1 al Contrato de Servicios Profesionales N° 27-003-2021.</t>
  </si>
  <si>
    <t>AFILIACION ARL (21-ABR-2021)</t>
  </si>
  <si>
    <t>res</t>
  </si>
  <si>
    <t>87
87-1</t>
  </si>
  <si>
    <t>32-5
32-6</t>
  </si>
  <si>
    <t>Valor Actual CDR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</si>
</sst>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 Narrow"/>
      <family val="2"/>
    </font>
    <font>
      <b/>
      <sz val="11"/>
      <color rgb="FFFFFFFF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0"/>
      <name val="Arial Narrow"/>
      <family val="2"/>
    </font>
    <font>
      <sz val="10"/>
      <name val="Arial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43" fontId="4" fillId="0" borderId="0" xfId="2" applyFont="1"/>
    <xf numFmtId="43" fontId="7" fillId="0" borderId="0" xfId="3" applyNumberFormat="1" applyFont="1"/>
    <xf numFmtId="164" fontId="4" fillId="0" borderId="0" xfId="0" applyNumberFormat="1" applyFont="1"/>
    <xf numFmtId="164" fontId="4" fillId="0" borderId="0" xfId="1" applyFont="1"/>
    <xf numFmtId="15" fontId="4" fillId="0" borderId="1" xfId="0" applyNumberFormat="1" applyFont="1" applyFill="1" applyBorder="1" applyAlignment="1">
      <alignment horizontal="center" vertical="center" wrapText="1"/>
    </xf>
    <xf numFmtId="44" fontId="4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3" fontId="8" fillId="2" borderId="1" xfId="2" applyFont="1" applyFill="1" applyBorder="1" applyAlignment="1">
      <alignment horizontal="center" vertical="center" wrapText="1"/>
    </xf>
    <xf numFmtId="43" fontId="9" fillId="0" borderId="1" xfId="2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43" fontId="9" fillId="0" borderId="1" xfId="2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164" fontId="9" fillId="0" borderId="1" xfId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2" applyFont="1" applyFill="1" applyBorder="1" applyAlignment="1">
      <alignment horizontal="center" vertical="center" wrapText="1"/>
    </xf>
    <xf numFmtId="43" fontId="10" fillId="4" borderId="1" xfId="2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5" fontId="4" fillId="0" borderId="0" xfId="0" applyNumberFormat="1" applyFont="1"/>
    <xf numFmtId="42" fontId="4" fillId="0" borderId="0" xfId="6" applyFont="1"/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wrapText="1"/>
    </xf>
    <xf numFmtId="15" fontId="13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3" fontId="8" fillId="2" borderId="2" xfId="2" applyFont="1" applyFill="1" applyBorder="1" applyAlignment="1">
      <alignment horizontal="center" vertical="center" wrapText="1"/>
    </xf>
    <xf numFmtId="43" fontId="8" fillId="2" borderId="3" xfId="2" applyFont="1" applyFill="1" applyBorder="1" applyAlignment="1">
      <alignment horizontal="center" vertical="center" wrapText="1"/>
    </xf>
    <xf numFmtId="43" fontId="8" fillId="2" borderId="4" xfId="2" applyFont="1" applyFill="1" applyBorder="1" applyAlignment="1">
      <alignment horizontal="center" vertical="center" wrapText="1"/>
    </xf>
  </cellXfs>
  <cellStyles count="7">
    <cellStyle name="Hipervínculo 2" xfId="3" xr:uid="{00000000-0005-0000-0000-000001000000}"/>
    <cellStyle name="Hipervínculo 3" xfId="5" xr:uid="{0D790BFD-5E3E-4D2F-BBA3-5F365619B596}"/>
    <cellStyle name="Millares" xfId="2" builtinId="3"/>
    <cellStyle name="Moneda" xfId="1" builtinId="4"/>
    <cellStyle name="Moneda [0]" xfId="6" builtinId="7"/>
    <cellStyle name="Normal" xfId="0" builtinId="0"/>
    <cellStyle name="Normal 2" xfId="4" xr:uid="{00000000-0005-0000-0000-000005000000}"/>
  </cellStyles>
  <dxfs count="10">
    <dxf>
      <font>
        <color theme="0" tint="-4.9989318521683403E-2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rgb="FF00B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omez Contreras, Wilson" id="{AC0D73DA-E7BA-4674-91D0-043D04C40DD1}" userId="S-1-5-21-2139386069-1188890282-774919444-371956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4" dT="2021-08-27T19:50:02.75" personId="{AC0D73DA-E7BA-4674-91D0-043D04C40DD1}" id="{0E37476C-495A-4684-8611-66333B943EFF}">
    <text>Se adicionan recursos con fecha 27 de agosto de 2021.</text>
  </threadedComment>
  <threadedComment ref="N5" dT="2021-08-27T19:42:20.69" personId="{AC0D73DA-E7BA-4674-91D0-043D04C40DD1}" id="{9C6C18AB-A74E-4D6A-A8A2-B79433816339}">
    <text>Se adicionan recursos con fecha 27 de agosto de 2021.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V8"/>
  <sheetViews>
    <sheetView showGridLines="0" workbookViewId="0">
      <selection activeCell="B12" sqref="B12"/>
    </sheetView>
  </sheetViews>
  <sheetFormatPr baseColWidth="10" defaultColWidth="11.42578125" defaultRowHeight="16.5" x14ac:dyDescent="0.3"/>
  <cols>
    <col min="1" max="1" width="4.85546875" style="1" customWidth="1"/>
    <col min="2" max="2" width="33" style="1" customWidth="1"/>
    <col min="3" max="3" width="0.7109375" style="1" hidden="1" customWidth="1"/>
    <col min="4" max="4" width="17.85546875" style="13" bestFit="1" customWidth="1"/>
    <col min="5" max="5" width="24.28515625" style="13" customWidth="1"/>
    <col min="6" max="6" width="12.7109375" style="13" customWidth="1"/>
    <col min="7" max="7" width="18.85546875" style="13" bestFit="1" customWidth="1"/>
    <col min="8" max="8" width="17.85546875" style="13" bestFit="1" customWidth="1"/>
    <col min="9" max="9" width="19.7109375" style="13" bestFit="1" customWidth="1"/>
    <col min="10" max="10" width="19.7109375" style="13" customWidth="1"/>
    <col min="11" max="11" width="11.42578125" style="1"/>
    <col min="12" max="12" width="19.7109375" style="13" bestFit="1" customWidth="1"/>
    <col min="13" max="13" width="19.7109375" style="13" customWidth="1"/>
    <col min="14" max="15" width="11.42578125" style="1"/>
    <col min="16" max="16" width="18.5703125" style="1" bestFit="1" customWidth="1"/>
    <col min="17" max="17" width="26.28515625" style="1" customWidth="1"/>
    <col min="18" max="18" width="21.7109375" style="1" customWidth="1"/>
    <col min="19" max="19" width="18.42578125" style="1" customWidth="1"/>
    <col min="20" max="20" width="29.140625" style="1" customWidth="1"/>
    <col min="21" max="21" width="28.28515625" style="1" customWidth="1"/>
    <col min="22" max="22" width="21" style="1" customWidth="1"/>
    <col min="23" max="16384" width="11.42578125" style="1"/>
  </cols>
  <sheetData>
    <row r="2" spans="2:22" x14ac:dyDescent="0.3">
      <c r="B2" s="12" t="s">
        <v>26</v>
      </c>
      <c r="E2" s="14" t="s">
        <v>11</v>
      </c>
    </row>
    <row r="3" spans="2:22" x14ac:dyDescent="0.3">
      <c r="B3" s="12" t="s">
        <v>27</v>
      </c>
    </row>
    <row r="4" spans="2:22" ht="17.25" thickBot="1" x14ac:dyDescent="0.35"/>
    <row r="5" spans="2:22" x14ac:dyDescent="0.3">
      <c r="I5" s="50" t="s">
        <v>8</v>
      </c>
      <c r="J5" s="51"/>
      <c r="K5" s="52"/>
      <c r="L5" s="50" t="s">
        <v>12</v>
      </c>
      <c r="M5" s="51"/>
      <c r="N5" s="52"/>
    </row>
    <row r="6" spans="2:22" ht="45.75" customHeight="1" x14ac:dyDescent="0.3">
      <c r="B6" s="19" t="s">
        <v>13</v>
      </c>
      <c r="C6" s="19" t="s">
        <v>14</v>
      </c>
      <c r="D6" s="20" t="s">
        <v>15</v>
      </c>
      <c r="E6" s="19" t="s">
        <v>16</v>
      </c>
      <c r="F6" s="19" t="s">
        <v>17</v>
      </c>
      <c r="G6" s="20" t="s">
        <v>18</v>
      </c>
      <c r="H6" s="20" t="s">
        <v>19</v>
      </c>
      <c r="I6" s="20" t="s">
        <v>28</v>
      </c>
      <c r="J6" s="20" t="s">
        <v>21</v>
      </c>
      <c r="K6" s="19" t="s">
        <v>22</v>
      </c>
      <c r="L6" s="20" t="s">
        <v>20</v>
      </c>
      <c r="M6" s="20" t="s">
        <v>21</v>
      </c>
      <c r="N6" s="19" t="s">
        <v>22</v>
      </c>
      <c r="P6" s="19" t="s">
        <v>37</v>
      </c>
      <c r="Q6" s="19" t="s">
        <v>39</v>
      </c>
      <c r="R6" s="20" t="s">
        <v>40</v>
      </c>
      <c r="S6" s="31" t="s">
        <v>41</v>
      </c>
      <c r="T6" s="19" t="s">
        <v>42</v>
      </c>
      <c r="U6" s="19" t="s">
        <v>43</v>
      </c>
      <c r="V6" s="32" t="s">
        <v>44</v>
      </c>
    </row>
    <row r="7" spans="2:22" x14ac:dyDescent="0.3">
      <c r="B7" s="21" t="s">
        <v>23</v>
      </c>
      <c r="C7" s="21" t="s">
        <v>5</v>
      </c>
      <c r="D7" s="21">
        <v>1235000000</v>
      </c>
      <c r="E7" s="22">
        <v>43522</v>
      </c>
      <c r="F7" s="23">
        <v>122018284</v>
      </c>
      <c r="G7" s="24">
        <v>1235000000</v>
      </c>
      <c r="H7" s="21">
        <f>+G7-D7</f>
        <v>0</v>
      </c>
      <c r="I7" s="21">
        <v>1147822000</v>
      </c>
      <c r="J7" s="21">
        <v>1147822000</v>
      </c>
      <c r="K7" s="22">
        <v>43530</v>
      </c>
      <c r="L7" s="21">
        <v>87178000</v>
      </c>
      <c r="M7" s="21">
        <v>87178000</v>
      </c>
      <c r="N7" s="22">
        <v>43530</v>
      </c>
      <c r="P7" s="21" t="s">
        <v>38</v>
      </c>
      <c r="Q7" s="29">
        <f>+I7</f>
        <v>1147822000</v>
      </c>
      <c r="R7" s="29">
        <f>+L7</f>
        <v>87178000</v>
      </c>
      <c r="S7" s="29">
        <f>+Q7+R7</f>
        <v>1235000000</v>
      </c>
      <c r="T7" s="30">
        <f>+Q7</f>
        <v>1147822000</v>
      </c>
      <c r="U7" s="24">
        <f>+R7</f>
        <v>87178000</v>
      </c>
      <c r="V7" s="21">
        <f>+S7-T7-U7</f>
        <v>0</v>
      </c>
    </row>
    <row r="8" spans="2:22" x14ac:dyDescent="0.3">
      <c r="B8" s="33" t="s">
        <v>24</v>
      </c>
      <c r="C8" s="33"/>
      <c r="D8" s="33">
        <f>SUM(D7:D7)</f>
        <v>1235000000</v>
      </c>
      <c r="E8" s="34"/>
      <c r="F8" s="34"/>
      <c r="G8" s="33">
        <f>SUM(G7:G7)</f>
        <v>1235000000</v>
      </c>
      <c r="H8" s="33">
        <f>SUM(H7:H7)</f>
        <v>0</v>
      </c>
      <c r="I8" s="33">
        <f>SUM(I7:I7)</f>
        <v>1147822000</v>
      </c>
      <c r="J8" s="33">
        <f>SUM(J7:J7)</f>
        <v>1147822000</v>
      </c>
      <c r="K8" s="33"/>
      <c r="L8" s="33">
        <f>SUM(L7:L7)</f>
        <v>87178000</v>
      </c>
      <c r="M8" s="33">
        <f>SUM(M7:M7)</f>
        <v>87178000</v>
      </c>
      <c r="N8" s="33"/>
    </row>
  </sheetData>
  <mergeCells count="2">
    <mergeCell ref="L5:N5"/>
    <mergeCell ref="I5:K5"/>
  </mergeCells>
  <hyperlinks>
    <hyperlink ref="E2" location="'RESUMEN CONVENIOS'!A1" display="INICIO" xr:uid="{00000000-0004-0000-0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1:T11"/>
  <sheetViews>
    <sheetView showGridLines="0" workbookViewId="0">
      <pane xSplit="4" ySplit="1" topLeftCell="N2" activePane="bottomRight" state="frozen"/>
      <selection activeCell="L5" sqref="L5"/>
      <selection pane="topRight" activeCell="L5" sqref="L5"/>
      <selection pane="bottomLeft" activeCell="L5" sqref="L5"/>
      <selection pane="bottomRight" activeCell="C10" sqref="C10"/>
    </sheetView>
  </sheetViews>
  <sheetFormatPr baseColWidth="10" defaultColWidth="11.42578125" defaultRowHeight="16.5" x14ac:dyDescent="0.3"/>
  <cols>
    <col min="1" max="1" width="3.85546875" style="1" customWidth="1"/>
    <col min="2" max="2" width="5.140625" style="9" customWidth="1"/>
    <col min="3" max="3" width="18.140625" style="9" customWidth="1"/>
    <col min="4" max="4" width="38.140625" style="1" bestFit="1" customWidth="1"/>
    <col min="5" max="5" width="15.28515625" style="10" customWidth="1"/>
    <col min="6" max="6" width="57.42578125" style="1" customWidth="1"/>
    <col min="7" max="7" width="20.140625" style="1" customWidth="1"/>
    <col min="8" max="8" width="11.140625" style="1" customWidth="1"/>
    <col min="9" max="10" width="20.140625" style="1" customWidth="1"/>
    <col min="11" max="11" width="12.140625" style="2" customWidth="1"/>
    <col min="12" max="12" width="12.42578125" style="2" customWidth="1"/>
    <col min="13" max="17" width="18.5703125" style="1" customWidth="1"/>
    <col min="18" max="18" width="16.28515625" style="1" bestFit="1" customWidth="1"/>
    <col min="19" max="19" width="16.140625" style="1" bestFit="1" customWidth="1"/>
    <col min="20" max="20" width="15.85546875" style="1" customWidth="1"/>
    <col min="21" max="16384" width="11.42578125" style="1"/>
  </cols>
  <sheetData>
    <row r="1" spans="2:20" s="4" customFormat="1" ht="57" customHeight="1" x14ac:dyDescent="0.25">
      <c r="B1" s="25" t="s">
        <v>73</v>
      </c>
      <c r="C1" s="26" t="s">
        <v>53</v>
      </c>
      <c r="D1" s="25" t="s">
        <v>10</v>
      </c>
      <c r="E1" s="25" t="s">
        <v>0</v>
      </c>
      <c r="F1" s="25" t="s">
        <v>1</v>
      </c>
      <c r="G1" s="26" t="s">
        <v>54</v>
      </c>
      <c r="H1" s="26" t="s">
        <v>55</v>
      </c>
      <c r="I1" s="26" t="s">
        <v>66</v>
      </c>
      <c r="J1" s="37" t="s">
        <v>76</v>
      </c>
      <c r="K1" s="26" t="s">
        <v>3</v>
      </c>
      <c r="L1" s="27" t="s">
        <v>56</v>
      </c>
      <c r="M1" s="26" t="s">
        <v>2</v>
      </c>
      <c r="N1" s="26" t="s">
        <v>57</v>
      </c>
      <c r="O1" s="26" t="s">
        <v>4</v>
      </c>
      <c r="P1" s="26" t="s">
        <v>58</v>
      </c>
      <c r="Q1" s="26" t="s">
        <v>6</v>
      </c>
      <c r="R1" s="26" t="s">
        <v>59</v>
      </c>
      <c r="S1" s="26" t="s">
        <v>7</v>
      </c>
      <c r="T1" s="3">
        <f ca="1">+TODAY()</f>
        <v>44480</v>
      </c>
    </row>
    <row r="2" spans="2:20" s="36" customFormat="1" ht="99" x14ac:dyDescent="0.25">
      <c r="B2" s="6">
        <v>1</v>
      </c>
      <c r="C2" s="6" t="s">
        <v>29</v>
      </c>
      <c r="D2" s="6" t="s">
        <v>30</v>
      </c>
      <c r="E2" s="6" t="s">
        <v>31</v>
      </c>
      <c r="F2" s="46" t="s">
        <v>32</v>
      </c>
      <c r="G2" s="6" t="s">
        <v>9</v>
      </c>
      <c r="H2" s="8">
        <v>43553</v>
      </c>
      <c r="I2" s="6">
        <v>1</v>
      </c>
      <c r="J2" s="38">
        <f>+M2+N2-P2</f>
        <v>784667500</v>
      </c>
      <c r="K2" s="17">
        <v>43559</v>
      </c>
      <c r="L2" s="17">
        <v>44462</v>
      </c>
      <c r="M2" s="7">
        <v>784667500</v>
      </c>
      <c r="N2" s="7">
        <v>0</v>
      </c>
      <c r="O2" s="7">
        <v>666967374.75999999</v>
      </c>
      <c r="P2" s="7">
        <v>0</v>
      </c>
      <c r="Q2" s="7">
        <f t="shared" ref="Q2:Q4" si="0">+M2+N2-O2-P2</f>
        <v>117700125.24000001</v>
      </c>
      <c r="R2" s="11">
        <v>127015487</v>
      </c>
      <c r="S2" s="6" t="s">
        <v>8</v>
      </c>
    </row>
    <row r="3" spans="2:20" s="36" customFormat="1" ht="132" x14ac:dyDescent="0.25">
      <c r="B3" s="6">
        <f>+B2+1</f>
        <v>2</v>
      </c>
      <c r="C3" s="6" t="s">
        <v>33</v>
      </c>
      <c r="D3" s="6" t="s">
        <v>34</v>
      </c>
      <c r="E3" s="6" t="s">
        <v>35</v>
      </c>
      <c r="F3" s="46" t="s">
        <v>36</v>
      </c>
      <c r="G3" s="6" t="s">
        <v>9</v>
      </c>
      <c r="H3" s="17">
        <v>43553</v>
      </c>
      <c r="I3" s="6">
        <v>2</v>
      </c>
      <c r="J3" s="38">
        <f t="shared" ref="J3:J4" si="1">+M3+N3-P3</f>
        <v>290539800</v>
      </c>
      <c r="K3" s="17">
        <v>43559</v>
      </c>
      <c r="L3" s="17">
        <v>44462</v>
      </c>
      <c r="M3" s="7">
        <v>290539800</v>
      </c>
      <c r="N3" s="7">
        <v>0</v>
      </c>
      <c r="O3" s="7">
        <v>246958829.49000001</v>
      </c>
      <c r="P3" s="7">
        <v>0</v>
      </c>
      <c r="Q3" s="7">
        <f t="shared" si="0"/>
        <v>43580970.50999999</v>
      </c>
      <c r="R3" s="11">
        <v>127015487</v>
      </c>
      <c r="S3" s="6" t="s">
        <v>8</v>
      </c>
    </row>
    <row r="4" spans="2:20" s="5" customFormat="1" ht="66" x14ac:dyDescent="0.3">
      <c r="B4" s="6">
        <f>+B3+1</f>
        <v>3</v>
      </c>
      <c r="C4" s="6" t="s">
        <v>48</v>
      </c>
      <c r="D4" s="6" t="s">
        <v>45</v>
      </c>
      <c r="E4" s="6" t="s">
        <v>46</v>
      </c>
      <c r="F4" s="47" t="s">
        <v>47</v>
      </c>
      <c r="G4" s="6" t="s">
        <v>49</v>
      </c>
      <c r="H4" s="17">
        <v>43683</v>
      </c>
      <c r="I4" s="6">
        <v>4</v>
      </c>
      <c r="J4" s="38">
        <f t="shared" si="1"/>
        <v>6940135</v>
      </c>
      <c r="K4" s="17">
        <v>43685</v>
      </c>
      <c r="L4" s="17">
        <v>43822</v>
      </c>
      <c r="M4" s="7">
        <v>6940135</v>
      </c>
      <c r="N4" s="7">
        <v>0</v>
      </c>
      <c r="O4" s="7">
        <v>6940135</v>
      </c>
      <c r="P4" s="7">
        <v>0</v>
      </c>
      <c r="Q4" s="7">
        <f t="shared" si="0"/>
        <v>0</v>
      </c>
      <c r="R4" s="11">
        <v>127015487</v>
      </c>
      <c r="S4" s="6" t="s">
        <v>8</v>
      </c>
    </row>
    <row r="5" spans="2:20" s="5" customFormat="1" ht="14.45" customHeight="1" x14ac:dyDescent="0.3">
      <c r="B5" s="39" t="s">
        <v>25</v>
      </c>
      <c r="C5" s="40"/>
      <c r="D5" s="40"/>
      <c r="E5" s="40"/>
      <c r="F5" s="40"/>
      <c r="G5" s="41"/>
      <c r="H5" s="42"/>
      <c r="I5" s="42"/>
      <c r="J5" s="43">
        <f>SUM(J2:J4)</f>
        <v>1082147435</v>
      </c>
      <c r="K5" s="42"/>
      <c r="L5" s="42"/>
      <c r="M5" s="43">
        <f>SUM(M2:M4)</f>
        <v>1082147435</v>
      </c>
      <c r="N5" s="43">
        <f>SUM(N2:N4)</f>
        <v>0</v>
      </c>
      <c r="O5" s="43">
        <f>SUM(O2:O4)</f>
        <v>920866339.25</v>
      </c>
      <c r="P5" s="43">
        <f>SUM(P2:P4)</f>
        <v>0</v>
      </c>
      <c r="Q5" s="43">
        <f>SUM(Q2:Q4)</f>
        <v>161281095.75</v>
      </c>
      <c r="R5" s="28"/>
      <c r="S5" s="28"/>
    </row>
    <row r="6" spans="2:20" x14ac:dyDescent="0.3">
      <c r="M6" s="15"/>
      <c r="O6" s="49"/>
      <c r="P6"/>
      <c r="Q6" s="15"/>
    </row>
    <row r="7" spans="2:20" x14ac:dyDescent="0.3">
      <c r="J7" s="45"/>
      <c r="M7" s="16"/>
      <c r="O7"/>
      <c r="P7"/>
    </row>
    <row r="8" spans="2:20" x14ac:dyDescent="0.3">
      <c r="J8" s="45"/>
      <c r="M8" s="44"/>
      <c r="O8" s="45"/>
    </row>
    <row r="9" spans="2:20" x14ac:dyDescent="0.3">
      <c r="J9" s="45"/>
      <c r="O9" s="45"/>
    </row>
    <row r="10" spans="2:20" x14ac:dyDescent="0.3">
      <c r="J10" s="45"/>
      <c r="M10" s="15"/>
      <c r="O10" s="45"/>
    </row>
    <row r="11" spans="2:20" x14ac:dyDescent="0.3">
      <c r="M11" s="18"/>
      <c r="O11" s="18"/>
    </row>
  </sheetData>
  <autoFilter ref="B1:S7" xr:uid="{00000000-0009-0000-0000-000002000000}"/>
  <customSheetViews>
    <customSheetView guid="{23C7B23A-914A-46D9-A7BC-4BC85B8327AE}" showAutoFilter="1">
      <pane xSplit="3" ySplit="1" topLeftCell="G2" activePane="bottomRight" state="frozen"/>
      <selection pane="bottomRight" activeCell="H19" sqref="H19"/>
      <pageMargins left="0.7" right="0.7" top="0.75" bottom="0.75" header="0.3" footer="0.3"/>
      <pageSetup paperSize="9" orientation="portrait" r:id="rId1"/>
      <autoFilter ref="A1:AE1" xr:uid="{7F2A226F-D181-4850-9C81-0013F66C5402}"/>
    </customSheetView>
    <customSheetView guid="{B3D9F9FA-23E9-49CA-8BCD-F8960998132A}" showAutoFilter="1">
      <pane xSplit="3" ySplit="1" topLeftCell="I2" activePane="bottomRight" state="frozen"/>
      <selection pane="bottomRight" activeCell="J18" sqref="J18"/>
      <pageMargins left="0.7" right="0.7" top="0.75" bottom="0.75" header="0.3" footer="0.3"/>
      <pageSetup paperSize="9" orientation="portrait" r:id="rId2"/>
      <autoFilter ref="A1:AE1" xr:uid="{3F131E3B-96EC-453B-A196-86C9E51BE2EE}"/>
    </customSheetView>
  </customSheetViews>
  <conditionalFormatting sqref="B5">
    <cfRule type="timePeriod" dxfId="9" priority="860" timePeriod="nextMonth">
      <formula>AND(MONTH(B5)=MONTH(EDATE(TODAY(),0+1)),YEAR(B5)=YEAR(EDATE(TODAY(),0+1)))</formula>
    </cfRule>
  </conditionalFormatting>
  <conditionalFormatting sqref="B5">
    <cfRule type="cellIs" dxfId="8" priority="856" operator="equal">
      <formula>"VENCIDO"</formula>
    </cfRule>
    <cfRule type="cellIs" dxfId="7" priority="857" operator="equal">
      <formula>"Próximo a Vencer"</formula>
    </cfRule>
    <cfRule type="cellIs" dxfId="6" priority="858" operator="equal">
      <formula>"Vencido"</formula>
    </cfRule>
    <cfRule type="cellIs" dxfId="5" priority="859" operator="equal">
      <formula>"Vigente"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0EAA-03B0-41C4-AC72-7559E9EEEFF6}">
  <dimension ref="B1:T12"/>
  <sheetViews>
    <sheetView showGridLines="0" tabSelected="1" workbookViewId="0">
      <pane xSplit="4" ySplit="1" topLeftCell="O2" activePane="bottomRight" state="frozen"/>
      <selection activeCell="L5" sqref="L5"/>
      <selection pane="topRight" activeCell="L5" sqref="L5"/>
      <selection pane="bottomLeft" activeCell="L5" sqref="L5"/>
      <selection pane="bottomRight" activeCell="P4" sqref="P4"/>
    </sheetView>
  </sheetViews>
  <sheetFormatPr baseColWidth="10" defaultColWidth="11.42578125" defaultRowHeight="16.5" x14ac:dyDescent="0.3"/>
  <cols>
    <col min="1" max="1" width="3.140625" style="1" customWidth="1"/>
    <col min="2" max="2" width="5.140625" style="9" customWidth="1"/>
    <col min="3" max="3" width="18.140625" style="9" customWidth="1"/>
    <col min="4" max="4" width="38.140625" style="1" bestFit="1" customWidth="1"/>
    <col min="5" max="5" width="15.28515625" style="10" customWidth="1"/>
    <col min="6" max="6" width="57.42578125" style="1" customWidth="1"/>
    <col min="7" max="7" width="20.140625" style="1" customWidth="1"/>
    <col min="8" max="8" width="11.140625" style="1" customWidth="1"/>
    <col min="9" max="10" width="20.140625" style="1" customWidth="1"/>
    <col min="11" max="11" width="12.140625" style="2" customWidth="1"/>
    <col min="12" max="12" width="12.42578125" style="2" customWidth="1"/>
    <col min="13" max="17" width="18.5703125" style="1" customWidth="1"/>
    <col min="18" max="18" width="16.28515625" style="1" bestFit="1" customWidth="1"/>
    <col min="19" max="19" width="16.140625" style="1" bestFit="1" customWidth="1"/>
    <col min="20" max="20" width="15.85546875" style="1" customWidth="1"/>
    <col min="21" max="16384" width="11.42578125" style="1"/>
  </cols>
  <sheetData>
    <row r="1" spans="2:20" s="4" customFormat="1" ht="57" customHeight="1" x14ac:dyDescent="0.25">
      <c r="B1" s="25" t="s">
        <v>73</v>
      </c>
      <c r="C1" s="26" t="s">
        <v>53</v>
      </c>
      <c r="D1" s="25" t="s">
        <v>10</v>
      </c>
      <c r="E1" s="25" t="s">
        <v>0</v>
      </c>
      <c r="F1" s="25" t="s">
        <v>1</v>
      </c>
      <c r="G1" s="26" t="s">
        <v>54</v>
      </c>
      <c r="H1" s="26" t="s">
        <v>55</v>
      </c>
      <c r="I1" s="26" t="s">
        <v>66</v>
      </c>
      <c r="J1" s="37" t="s">
        <v>76</v>
      </c>
      <c r="K1" s="26" t="s">
        <v>3</v>
      </c>
      <c r="L1" s="27" t="s">
        <v>56</v>
      </c>
      <c r="M1" s="26" t="s">
        <v>2</v>
      </c>
      <c r="N1" s="26" t="s">
        <v>57</v>
      </c>
      <c r="O1" s="26" t="s">
        <v>4</v>
      </c>
      <c r="P1" s="26" t="s">
        <v>58</v>
      </c>
      <c r="Q1" s="26" t="s">
        <v>6</v>
      </c>
      <c r="R1" s="26" t="s">
        <v>59</v>
      </c>
      <c r="S1" s="26" t="s">
        <v>7</v>
      </c>
      <c r="T1" s="3">
        <f ca="1">+TODAY()</f>
        <v>44480</v>
      </c>
    </row>
    <row r="2" spans="2:20" s="36" customFormat="1" ht="49.5" x14ac:dyDescent="0.25">
      <c r="B2" s="6">
        <v>1</v>
      </c>
      <c r="C2" s="6" t="s">
        <v>64</v>
      </c>
      <c r="D2" s="6" t="s">
        <v>60</v>
      </c>
      <c r="E2" s="35" t="s">
        <v>65</v>
      </c>
      <c r="F2" s="46" t="s">
        <v>50</v>
      </c>
      <c r="G2" s="6" t="s">
        <v>9</v>
      </c>
      <c r="H2" s="17">
        <v>44034</v>
      </c>
      <c r="I2" s="6">
        <v>16</v>
      </c>
      <c r="J2" s="38">
        <f t="shared" ref="J2:J3" si="0">+M2+N2-P2</f>
        <v>18750050848</v>
      </c>
      <c r="K2" s="17">
        <v>44040</v>
      </c>
      <c r="L2" s="17">
        <v>44447</v>
      </c>
      <c r="M2" s="7">
        <v>18750050848</v>
      </c>
      <c r="N2" s="7">
        <v>0</v>
      </c>
      <c r="O2" s="7">
        <v>4573058370.7700005</v>
      </c>
      <c r="P2" s="7">
        <v>0</v>
      </c>
      <c r="Q2" s="7">
        <f t="shared" ref="Q2:Q3" si="1">+M2+N2-O2-P2</f>
        <v>14176992477.23</v>
      </c>
      <c r="R2" s="11">
        <v>127015690</v>
      </c>
      <c r="S2" s="6" t="s">
        <v>51</v>
      </c>
    </row>
    <row r="3" spans="2:20" s="36" customFormat="1" ht="82.5" x14ac:dyDescent="0.25">
      <c r="B3" s="6">
        <f>+B2+1</f>
        <v>2</v>
      </c>
      <c r="C3" s="6" t="s">
        <v>63</v>
      </c>
      <c r="D3" s="6" t="s">
        <v>61</v>
      </c>
      <c r="E3" s="35" t="s">
        <v>62</v>
      </c>
      <c r="F3" s="46" t="s">
        <v>52</v>
      </c>
      <c r="G3" s="6" t="s">
        <v>9</v>
      </c>
      <c r="H3" s="17">
        <v>44034</v>
      </c>
      <c r="I3" s="6">
        <v>18</v>
      </c>
      <c r="J3" s="38">
        <f t="shared" si="0"/>
        <v>1242318207</v>
      </c>
      <c r="K3" s="17">
        <v>44034</v>
      </c>
      <c r="L3" s="17">
        <v>44452</v>
      </c>
      <c r="M3" s="7">
        <v>1242318207</v>
      </c>
      <c r="N3" s="7">
        <v>0</v>
      </c>
      <c r="O3" s="7">
        <v>525752887.68000001</v>
      </c>
      <c r="P3" s="7">
        <v>0</v>
      </c>
      <c r="Q3" s="7">
        <f t="shared" si="1"/>
        <v>716565319.31999993</v>
      </c>
      <c r="R3" s="11">
        <v>127015690</v>
      </c>
      <c r="S3" s="6" t="s">
        <v>51</v>
      </c>
    </row>
    <row r="4" spans="2:20" s="36" customFormat="1" ht="33" x14ac:dyDescent="0.3">
      <c r="B4" s="6">
        <f t="shared" ref="B4:B5" si="2">+B3+1</f>
        <v>3</v>
      </c>
      <c r="C4" s="6" t="s">
        <v>72</v>
      </c>
      <c r="D4" s="6" t="s">
        <v>70</v>
      </c>
      <c r="E4" s="35" t="s">
        <v>5</v>
      </c>
      <c r="F4" s="47" t="s">
        <v>71</v>
      </c>
      <c r="G4" s="6" t="s">
        <v>5</v>
      </c>
      <c r="H4" s="17">
        <v>44343</v>
      </c>
      <c r="I4" s="6" t="s">
        <v>75</v>
      </c>
      <c r="J4" s="38">
        <f t="shared" ref="J4:J5" si="3">+M4+N4-P4</f>
        <v>1035736</v>
      </c>
      <c r="K4" s="17">
        <v>44307</v>
      </c>
      <c r="L4" s="17" t="s">
        <v>5</v>
      </c>
      <c r="M4" s="38">
        <v>776736</v>
      </c>
      <c r="N4" s="7">
        <v>259000</v>
      </c>
      <c r="O4" s="7">
        <v>604500</v>
      </c>
      <c r="P4" s="7">
        <v>0</v>
      </c>
      <c r="Q4" s="7">
        <f t="shared" ref="Q4:Q5" si="4">+M4+N4-O4-P4</f>
        <v>431236</v>
      </c>
      <c r="R4" s="11">
        <v>127015690</v>
      </c>
      <c r="S4" s="6" t="s">
        <v>51</v>
      </c>
    </row>
    <row r="5" spans="2:20" s="36" customFormat="1" ht="82.5" x14ac:dyDescent="0.25">
      <c r="B5" s="6">
        <f t="shared" si="2"/>
        <v>4</v>
      </c>
      <c r="C5" s="6" t="s">
        <v>69</v>
      </c>
      <c r="D5" s="6" t="s">
        <v>68</v>
      </c>
      <c r="E5" s="35">
        <v>79272193</v>
      </c>
      <c r="F5" s="46" t="s">
        <v>67</v>
      </c>
      <c r="G5" s="6" t="s">
        <v>49</v>
      </c>
      <c r="H5" s="17">
        <v>44300</v>
      </c>
      <c r="I5" s="6" t="s">
        <v>74</v>
      </c>
      <c r="J5" s="38">
        <f t="shared" si="3"/>
        <v>37200000</v>
      </c>
      <c r="K5" s="17">
        <v>44302</v>
      </c>
      <c r="L5" s="48">
        <v>44488</v>
      </c>
      <c r="M5" s="38">
        <v>27900000</v>
      </c>
      <c r="N5" s="7">
        <v>9300000</v>
      </c>
      <c r="O5" s="7">
        <v>21700000</v>
      </c>
      <c r="P5" s="7">
        <v>0</v>
      </c>
      <c r="Q5" s="7">
        <f t="shared" si="4"/>
        <v>15500000</v>
      </c>
      <c r="R5" s="11">
        <v>127015690</v>
      </c>
      <c r="S5" s="6" t="s">
        <v>51</v>
      </c>
    </row>
    <row r="6" spans="2:20" s="5" customFormat="1" ht="14.45" customHeight="1" x14ac:dyDescent="0.3">
      <c r="B6" s="39" t="s">
        <v>25</v>
      </c>
      <c r="C6" s="40"/>
      <c r="D6" s="40"/>
      <c r="E6" s="40"/>
      <c r="F6" s="40"/>
      <c r="G6" s="41"/>
      <c r="H6" s="42"/>
      <c r="I6" s="42"/>
      <c r="J6" s="43">
        <f>SUM(J2:J5)</f>
        <v>20030604791</v>
      </c>
      <c r="K6" s="42"/>
      <c r="L6" s="42"/>
      <c r="M6" s="43">
        <f>SUM(M2:M5)</f>
        <v>20021045791</v>
      </c>
      <c r="N6" s="43">
        <f>SUM(N2:N5)</f>
        <v>9559000</v>
      </c>
      <c r="O6" s="43">
        <f>SUM(O2:O5)</f>
        <v>5121115758.4500008</v>
      </c>
      <c r="P6" s="43">
        <f>SUM(P2:P5)</f>
        <v>0</v>
      </c>
      <c r="Q6" s="43">
        <f>SUM(Q2:Q5)</f>
        <v>14909489032.549999</v>
      </c>
      <c r="R6" s="28"/>
      <c r="S6" s="28"/>
    </row>
    <row r="7" spans="2:20" x14ac:dyDescent="0.3">
      <c r="M7" s="15"/>
      <c r="Q7" s="15"/>
    </row>
    <row r="8" spans="2:20" x14ac:dyDescent="0.3">
      <c r="J8" s="45"/>
      <c r="M8" s="16"/>
      <c r="O8"/>
      <c r="P8"/>
    </row>
    <row r="9" spans="2:20" x14ac:dyDescent="0.3">
      <c r="J9" s="45"/>
      <c r="M9" s="44"/>
      <c r="O9" s="45"/>
    </row>
    <row r="10" spans="2:20" x14ac:dyDescent="0.3">
      <c r="J10" s="45"/>
      <c r="O10" s="45"/>
    </row>
    <row r="11" spans="2:20" x14ac:dyDescent="0.3">
      <c r="J11" s="45"/>
      <c r="M11" s="15"/>
      <c r="O11" s="45"/>
    </row>
    <row r="12" spans="2:20" x14ac:dyDescent="0.3">
      <c r="M12" s="18"/>
      <c r="O12" s="18"/>
    </row>
  </sheetData>
  <autoFilter ref="B1:S6" xr:uid="{00000000-0009-0000-0000-000002000000}">
    <sortState xmlns:xlrd2="http://schemas.microsoft.com/office/spreadsheetml/2017/richdata2" ref="B3:S4">
      <sortCondition ref="D1:D6"/>
    </sortState>
  </autoFilter>
  <conditionalFormatting sqref="B6">
    <cfRule type="timePeriod" dxfId="4" priority="5" timePeriod="nextMonth">
      <formula>AND(MONTH(B6)=MONTH(EDATE(TODAY(),0+1)),YEAR(B6)=YEAR(EDATE(TODAY(),0+1)))</formula>
    </cfRule>
  </conditionalFormatting>
  <conditionalFormatting sqref="B6">
    <cfRule type="cellIs" dxfId="3" priority="1" operator="equal">
      <formula>"VENCIDO"</formula>
    </cfRule>
    <cfRule type="cellIs" dxfId="2" priority="2" operator="equal">
      <formula>"Próximo a Vencer"</formula>
    </cfRule>
    <cfRule type="cellIs" dxfId="1" priority="3" operator="equal">
      <formula>"Vencido"</formula>
    </cfRule>
    <cfRule type="cellIs" dxfId="0" priority="4" operator="equal">
      <formula>"Vigente"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 SECRETARIA</vt:lpstr>
      <vt:lpstr>PROYECTO FASE I</vt:lpstr>
      <vt:lpstr>PROYECTO FASE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Paez Torres Sandra Carolina</dc:creator>
  <cp:lastModifiedBy>Ruth Alvear Triana</cp:lastModifiedBy>
  <cp:lastPrinted>2021-02-16T14:33:44Z</cp:lastPrinted>
  <dcterms:created xsi:type="dcterms:W3CDTF">2017-01-25T13:54:41Z</dcterms:created>
  <dcterms:modified xsi:type="dcterms:W3CDTF">2021-10-11T16:33:27Z</dcterms:modified>
</cp:coreProperties>
</file>