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jcastro\OneDrive - SECRETARIA DISTRITAL DE HACIENDA\Mis Documentos\2022\Organismos de Control\Concejo\"/>
    </mc:Choice>
  </mc:AlternateContent>
  <xr:revisionPtr revIDLastSave="0" documentId="13_ncr:1_{E071C74B-3BA8-4A20-A5E3-C537884229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do" sheetId="1" r:id="rId1"/>
    <sheet name="Sectores " sheetId="4" r:id="rId2"/>
    <sheet name="Entidad " sheetId="2" r:id="rId3"/>
    <sheet name="CONSOLIDADO SECTORES" sheetId="6" state="hidden" r:id="rId4"/>
  </sheets>
  <externalReferences>
    <externalReference r:id="rId5"/>
  </externalReferences>
  <definedNames>
    <definedName name="_xlnm.Print_Area" localSheetId="2">'Entidad '!$A$1:$B$55</definedName>
    <definedName name="_xlnm.Print_Titles" localSheetId="1">'Sectores '!$A:$A,'Sectores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4" i="1" l="1"/>
  <c r="O14" i="1"/>
  <c r="I14" i="1"/>
  <c r="F14" i="1"/>
  <c r="C14" i="1"/>
  <c r="F11" i="1"/>
  <c r="F26" i="2"/>
  <c r="F52" i="2"/>
  <c r="R10" i="1"/>
  <c r="K7" i="4"/>
  <c r="J7" i="4"/>
  <c r="K26" i="2" l="1"/>
  <c r="L26" i="2"/>
  <c r="I11" i="1"/>
  <c r="H11" i="1"/>
  <c r="I10" i="1"/>
  <c r="H10" i="1"/>
  <c r="K8" i="4" l="1"/>
  <c r="K6" i="4" s="1"/>
  <c r="K10" i="4"/>
  <c r="K12" i="4"/>
  <c r="K15" i="4"/>
  <c r="K20" i="4"/>
  <c r="K24" i="4"/>
  <c r="K28" i="4"/>
  <c r="K29" i="4"/>
  <c r="K31" i="4"/>
  <c r="K34" i="4"/>
  <c r="K36" i="4"/>
  <c r="K37" i="4"/>
  <c r="K38" i="4"/>
  <c r="K39" i="4"/>
  <c r="K40" i="4"/>
  <c r="K42" i="4"/>
  <c r="K43" i="4"/>
  <c r="K46" i="4"/>
  <c r="K49" i="4"/>
  <c r="K52" i="4"/>
  <c r="K53" i="4"/>
  <c r="K54" i="4"/>
  <c r="S19" i="6" s="1"/>
  <c r="K59" i="4"/>
  <c r="K60" i="4"/>
  <c r="J8" i="4"/>
  <c r="J6" i="4" s="1"/>
  <c r="R6" i="6" s="1"/>
  <c r="J10" i="4"/>
  <c r="J12" i="4"/>
  <c r="J15" i="4"/>
  <c r="J20" i="4"/>
  <c r="J24" i="4"/>
  <c r="J28" i="4"/>
  <c r="J31" i="4"/>
  <c r="J34" i="4"/>
  <c r="J36" i="4"/>
  <c r="J37" i="4"/>
  <c r="J38" i="4"/>
  <c r="J39" i="4"/>
  <c r="J40" i="4"/>
  <c r="J42" i="4"/>
  <c r="J43" i="4"/>
  <c r="J46" i="4"/>
  <c r="J49" i="4"/>
  <c r="J52" i="4"/>
  <c r="J55" i="4"/>
  <c r="J54" i="4" s="1"/>
  <c r="R19" i="6" s="1"/>
  <c r="J59" i="4"/>
  <c r="J60" i="4"/>
  <c r="S6" i="6" l="1"/>
  <c r="K33" i="4"/>
  <c r="S14" i="6" s="1"/>
  <c r="J35" i="4"/>
  <c r="R15" i="6" s="1"/>
  <c r="J33" i="4"/>
  <c r="R14" i="6" s="1"/>
  <c r="K35" i="4"/>
  <c r="S15" i="6" s="1"/>
  <c r="J53" i="4"/>
  <c r="K44" i="4"/>
  <c r="K41" i="4" s="1"/>
  <c r="S16" i="6" s="1"/>
  <c r="J44" i="4"/>
  <c r="J41" i="4" s="1"/>
  <c r="R16" i="6" s="1"/>
  <c r="K19" i="4"/>
  <c r="J19" i="4"/>
  <c r="K48" i="4"/>
  <c r="J48" i="4"/>
  <c r="K32" i="4"/>
  <c r="K30" i="4" s="1"/>
  <c r="S13" i="6" s="1"/>
  <c r="J32" i="4"/>
  <c r="J30" i="4" s="1"/>
  <c r="R13" i="6" s="1"/>
  <c r="K25" i="4"/>
  <c r="J25" i="4"/>
  <c r="J23" i="4" s="1"/>
  <c r="R11" i="6" s="1"/>
  <c r="K16" i="4"/>
  <c r="J16" i="4"/>
  <c r="K14" i="4"/>
  <c r="J14" i="4"/>
  <c r="K11" i="4"/>
  <c r="K9" i="4" s="1"/>
  <c r="S7" i="6" s="1"/>
  <c r="J11" i="4"/>
  <c r="J9" i="4" s="1"/>
  <c r="R7" i="6" s="1"/>
  <c r="K22" i="4"/>
  <c r="K21" i="4" s="1"/>
  <c r="S10" i="6" s="1"/>
  <c r="J22" i="4"/>
  <c r="J21" i="4" s="1"/>
  <c r="R10" i="6" s="1"/>
  <c r="K51" i="4"/>
  <c r="K50" i="4" s="1"/>
  <c r="S18" i="6" s="1"/>
  <c r="J51" i="4"/>
  <c r="K47" i="4"/>
  <c r="J47" i="4"/>
  <c r="K27" i="4"/>
  <c r="K26" i="4" s="1"/>
  <c r="S12" i="6" s="1"/>
  <c r="J27" i="4"/>
  <c r="K18" i="4"/>
  <c r="J18" i="4"/>
  <c r="K58" i="4"/>
  <c r="J58" i="4"/>
  <c r="K45" i="4" l="1"/>
  <c r="S17" i="6" s="1"/>
  <c r="K23" i="4"/>
  <c r="S11" i="6" s="1"/>
  <c r="J45" i="4"/>
  <c r="R17" i="6" s="1"/>
  <c r="J50" i="4"/>
  <c r="R18" i="6" s="1"/>
  <c r="K13" i="4"/>
  <c r="S8" i="6" s="1"/>
  <c r="K17" i="4"/>
  <c r="S9" i="6" s="1"/>
  <c r="L52" i="2"/>
  <c r="K52" i="2"/>
  <c r="J17" i="4"/>
  <c r="R9" i="6" s="1"/>
  <c r="Q8" i="1"/>
  <c r="J13" i="4"/>
  <c r="R8" i="6" s="1"/>
  <c r="Q10" i="1"/>
  <c r="J29" i="4"/>
  <c r="J26" i="4" s="1"/>
  <c r="R12" i="6" s="1"/>
  <c r="J57" i="4"/>
  <c r="J56" i="4" s="1"/>
  <c r="R20" i="6" s="1"/>
  <c r="Q11" i="1"/>
  <c r="R11" i="1"/>
  <c r="K57" i="4"/>
  <c r="K56" i="4" s="1"/>
  <c r="K61" i="4" l="1"/>
  <c r="R9" i="1"/>
  <c r="R8" i="1"/>
  <c r="L53" i="2"/>
  <c r="K63" i="4" s="1"/>
  <c r="S11" i="1"/>
  <c r="R21" i="6"/>
  <c r="S20" i="6"/>
  <c r="S21" i="6" s="1"/>
  <c r="J61" i="4"/>
  <c r="K53" i="2"/>
  <c r="J63" i="4" s="1"/>
  <c r="Q9" i="1"/>
  <c r="R12" i="1" l="1"/>
  <c r="S9" i="1"/>
  <c r="S8" i="1"/>
  <c r="K64" i="4"/>
  <c r="Q12" i="1"/>
  <c r="J64" i="4"/>
  <c r="S12" i="1" l="1"/>
  <c r="O11" i="1"/>
  <c r="N11" i="1"/>
  <c r="N10" i="1"/>
  <c r="I7" i="4"/>
  <c r="H8" i="4"/>
  <c r="H6" i="4" s="1"/>
  <c r="P6" i="6" s="1"/>
  <c r="I8" i="4"/>
  <c r="H10" i="4"/>
  <c r="I10" i="4"/>
  <c r="I11" i="4"/>
  <c r="H12" i="4"/>
  <c r="I12" i="4"/>
  <c r="H14" i="4"/>
  <c r="I14" i="4"/>
  <c r="H15" i="4"/>
  <c r="I15" i="4"/>
  <c r="I16" i="4"/>
  <c r="H18" i="4"/>
  <c r="I18" i="4"/>
  <c r="I19" i="4"/>
  <c r="H20" i="4"/>
  <c r="I20" i="4"/>
  <c r="I22" i="4"/>
  <c r="I21" i="4" s="1"/>
  <c r="Q10" i="6" s="1"/>
  <c r="H24" i="4"/>
  <c r="H25" i="4"/>
  <c r="H27" i="4"/>
  <c r="I27" i="4"/>
  <c r="H28" i="4"/>
  <c r="I28" i="4"/>
  <c r="H29" i="4"/>
  <c r="H31" i="4"/>
  <c r="I31" i="4"/>
  <c r="H32" i="4"/>
  <c r="I32" i="4"/>
  <c r="H34" i="4"/>
  <c r="I34" i="4"/>
  <c r="H36" i="4"/>
  <c r="I36" i="4"/>
  <c r="H37" i="4"/>
  <c r="I37" i="4"/>
  <c r="H38" i="4"/>
  <c r="I38" i="4"/>
  <c r="H39" i="4"/>
  <c r="I39" i="4"/>
  <c r="H40" i="4"/>
  <c r="I40" i="4"/>
  <c r="H42" i="4"/>
  <c r="I42" i="4"/>
  <c r="H43" i="4"/>
  <c r="I43" i="4"/>
  <c r="H44" i="4"/>
  <c r="I44" i="4"/>
  <c r="H46" i="4"/>
  <c r="I46" i="4"/>
  <c r="H47" i="4"/>
  <c r="I47" i="4"/>
  <c r="H48" i="4"/>
  <c r="I48" i="4"/>
  <c r="H49" i="4"/>
  <c r="I49" i="4"/>
  <c r="H51" i="4"/>
  <c r="I51" i="4"/>
  <c r="H52" i="4"/>
  <c r="I52" i="4"/>
  <c r="H53" i="4"/>
  <c r="I53" i="4"/>
  <c r="H55" i="4"/>
  <c r="H54" i="4" s="1"/>
  <c r="P19" i="6" s="1"/>
  <c r="I55" i="4"/>
  <c r="I54" i="4" s="1"/>
  <c r="Q19" i="6" s="1"/>
  <c r="H57" i="4"/>
  <c r="I57" i="4"/>
  <c r="H58" i="4"/>
  <c r="H59" i="4"/>
  <c r="I59" i="4"/>
  <c r="H60" i="4"/>
  <c r="I60" i="4"/>
  <c r="G7" i="4"/>
  <c r="J29" i="2"/>
  <c r="I25" i="4" s="1"/>
  <c r="H30" i="4" l="1"/>
  <c r="P13" i="6" s="1"/>
  <c r="I33" i="4"/>
  <c r="Q14" i="6" s="1"/>
  <c r="I6" i="4"/>
  <c r="Q6" i="6" s="1"/>
  <c r="H50" i="4"/>
  <c r="P18" i="6" s="1"/>
  <c r="H56" i="4"/>
  <c r="P20" i="6" s="1"/>
  <c r="I30" i="4"/>
  <c r="Q13" i="6" s="1"/>
  <c r="H23" i="4"/>
  <c r="P11" i="6" s="1"/>
  <c r="H33" i="4"/>
  <c r="P14" i="6" s="1"/>
  <c r="H35" i="4"/>
  <c r="P15" i="6" s="1"/>
  <c r="H26" i="4"/>
  <c r="P12" i="6" s="1"/>
  <c r="I13" i="4"/>
  <c r="Q8" i="6" s="1"/>
  <c r="I41" i="4"/>
  <c r="Q16" i="6" s="1"/>
  <c r="I45" i="4"/>
  <c r="Q17" i="6" s="1"/>
  <c r="I17" i="4"/>
  <c r="Q9" i="6" s="1"/>
  <c r="H45" i="4"/>
  <c r="P17" i="6" s="1"/>
  <c r="H41" i="4"/>
  <c r="P16" i="6" s="1"/>
  <c r="I50" i="4"/>
  <c r="Q18" i="6" s="1"/>
  <c r="I9" i="4"/>
  <c r="Q7" i="6" s="1"/>
  <c r="I35" i="4"/>
  <c r="Q15" i="6" s="1"/>
  <c r="J15" i="2" l="1"/>
  <c r="I24" i="4" s="1"/>
  <c r="I23" i="4" s="1"/>
  <c r="Q11" i="6" l="1"/>
  <c r="J6" i="2"/>
  <c r="I33" i="2"/>
  <c r="J28" i="2"/>
  <c r="I25" i="2"/>
  <c r="I23" i="2"/>
  <c r="I18" i="2"/>
  <c r="I58" i="4" l="1"/>
  <c r="I56" i="4" s="1"/>
  <c r="Q20" i="6" s="1"/>
  <c r="J26" i="2"/>
  <c r="O8" i="1" s="1"/>
  <c r="J52" i="2"/>
  <c r="I29" i="4"/>
  <c r="I26" i="4" s="1"/>
  <c r="O10" i="1"/>
  <c r="H22" i="4"/>
  <c r="H21" i="4" s="1"/>
  <c r="P10" i="6" s="1"/>
  <c r="H16" i="4"/>
  <c r="H13" i="4" s="1"/>
  <c r="P8" i="6" s="1"/>
  <c r="I52" i="2"/>
  <c r="H19" i="4"/>
  <c r="H17" i="4" s="1"/>
  <c r="P9" i="6" s="1"/>
  <c r="H11" i="4"/>
  <c r="H9" i="4" s="1"/>
  <c r="P7" i="6" s="1"/>
  <c r="I26" i="2"/>
  <c r="N8" i="1" s="1"/>
  <c r="Q12" i="6" l="1"/>
  <c r="Q21" i="6" s="1"/>
  <c r="I61" i="4"/>
  <c r="O9" i="1"/>
  <c r="O12" i="1" s="1"/>
  <c r="J53" i="2"/>
  <c r="P8" i="1"/>
  <c r="I53" i="2"/>
  <c r="N9" i="1"/>
  <c r="P9" i="1" s="1"/>
  <c r="P21" i="6"/>
  <c r="H61" i="4"/>
  <c r="K11" i="1"/>
  <c r="L10" i="1"/>
  <c r="K10" i="1"/>
  <c r="L11" i="1"/>
  <c r="O19" i="6"/>
  <c r="N19" i="6"/>
  <c r="N18" i="6"/>
  <c r="N12" i="6"/>
  <c r="O10" i="6"/>
  <c r="O6" i="6"/>
  <c r="N6" i="6"/>
  <c r="L8" i="1"/>
  <c r="N11" i="6" l="1"/>
  <c r="N14" i="6"/>
  <c r="O11" i="6"/>
  <c r="O14" i="6"/>
  <c r="O16" i="6"/>
  <c r="O18" i="6"/>
  <c r="O15" i="6"/>
  <c r="N12" i="1"/>
  <c r="P12" i="1" s="1"/>
  <c r="N10" i="6"/>
  <c r="N15" i="6"/>
  <c r="O12" i="6"/>
  <c r="N17" i="6"/>
  <c r="N16" i="6"/>
  <c r="N20" i="6"/>
  <c r="O17" i="6"/>
  <c r="O13" i="6"/>
  <c r="N13" i="6"/>
  <c r="O8" i="6"/>
  <c r="O7" i="6"/>
  <c r="O20" i="6"/>
  <c r="K8" i="1"/>
  <c r="M8" i="1" s="1"/>
  <c r="N8" i="6" l="1"/>
  <c r="N9" i="6"/>
  <c r="O9" i="6"/>
  <c r="O21" i="6" s="1"/>
  <c r="N7" i="6"/>
  <c r="L9" i="1"/>
  <c r="K9" i="1"/>
  <c r="K12" i="1" s="1"/>
  <c r="N21" i="6" l="1"/>
  <c r="M9" i="1"/>
  <c r="L12" i="1"/>
  <c r="M12" i="1" s="1"/>
  <c r="F60" i="4"/>
  <c r="F59" i="4"/>
  <c r="F58" i="4"/>
  <c r="F51" i="4"/>
  <c r="F49" i="4"/>
  <c r="F48" i="4"/>
  <c r="F47" i="4"/>
  <c r="F46" i="4"/>
  <c r="F43" i="4"/>
  <c r="F42" i="4"/>
  <c r="F40" i="4"/>
  <c r="F39" i="4"/>
  <c r="F38" i="4"/>
  <c r="F37" i="4"/>
  <c r="F36" i="4"/>
  <c r="F34" i="4"/>
  <c r="F31" i="4"/>
  <c r="F29" i="4"/>
  <c r="F28" i="4"/>
  <c r="F27" i="4"/>
  <c r="F25" i="4"/>
  <c r="F24" i="4"/>
  <c r="F20" i="4"/>
  <c r="F18" i="4"/>
  <c r="F15" i="4"/>
  <c r="F12" i="4"/>
  <c r="F8" i="4"/>
  <c r="F7" i="4"/>
  <c r="G60" i="4"/>
  <c r="G59" i="4"/>
  <c r="G58" i="4"/>
  <c r="G55" i="4"/>
  <c r="F55" i="4"/>
  <c r="G51" i="4"/>
  <c r="G49" i="4"/>
  <c r="G48" i="4"/>
  <c r="G47" i="4"/>
  <c r="G46" i="4"/>
  <c r="G44" i="4"/>
  <c r="F44" i="4"/>
  <c r="G43" i="4"/>
  <c r="G42" i="4"/>
  <c r="G40" i="4"/>
  <c r="G39" i="4"/>
  <c r="G38" i="4"/>
  <c r="G37" i="4"/>
  <c r="G36" i="4"/>
  <c r="G34" i="4"/>
  <c r="G31" i="4"/>
  <c r="G29" i="4"/>
  <c r="G28" i="4"/>
  <c r="G27" i="4"/>
  <c r="G25" i="4"/>
  <c r="G24" i="4"/>
  <c r="G20" i="4"/>
  <c r="G18" i="4"/>
  <c r="G15" i="4"/>
  <c r="G12" i="4"/>
  <c r="G8" i="4"/>
  <c r="G52" i="4"/>
  <c r="F52" i="4"/>
  <c r="G19" i="4"/>
  <c r="G14" i="4"/>
  <c r="G54" i="4" l="1"/>
  <c r="M19" i="6" s="1"/>
  <c r="F54" i="4"/>
  <c r="L19" i="6" s="1"/>
  <c r="G41" i="4"/>
  <c r="M16" i="6" s="1"/>
  <c r="F41" i="4"/>
  <c r="L16" i="6" s="1"/>
  <c r="F35" i="4"/>
  <c r="L15" i="6" s="1"/>
  <c r="G35" i="4"/>
  <c r="M15" i="6" s="1"/>
  <c r="G33" i="4"/>
  <c r="M14" i="6" s="1"/>
  <c r="F33" i="4"/>
  <c r="L14" i="6" s="1"/>
  <c r="G26" i="4"/>
  <c r="M12" i="6" s="1"/>
  <c r="G6" i="4"/>
  <c r="M6" i="6" s="1"/>
  <c r="F6" i="4"/>
  <c r="L6" i="6" s="1"/>
  <c r="G11" i="4"/>
  <c r="G53" i="4"/>
  <c r="F53" i="4"/>
  <c r="G16" i="4"/>
  <c r="F16" i="4"/>
  <c r="F10" i="4" l="1"/>
  <c r="G26" i="2"/>
  <c r="H8" i="1" s="1"/>
  <c r="G22" i="4"/>
  <c r="G21" i="4" s="1"/>
  <c r="M10" i="6" s="1"/>
  <c r="H26" i="2"/>
  <c r="I8" i="1" s="1"/>
  <c r="G13" i="4"/>
  <c r="M8" i="6" s="1"/>
  <c r="F14" i="4"/>
  <c r="F13" i="4" s="1"/>
  <c r="L8" i="6" s="1"/>
  <c r="G17" i="4"/>
  <c r="M9" i="6" s="1"/>
  <c r="F19" i="4"/>
  <c r="F17" i="4" s="1"/>
  <c r="L9" i="6" s="1"/>
  <c r="F11" i="4"/>
  <c r="G10" i="4"/>
  <c r="G9" i="4" s="1"/>
  <c r="M7" i="6" s="1"/>
  <c r="F22" i="4"/>
  <c r="F21" i="4" s="1"/>
  <c r="L10" i="6" s="1"/>
  <c r="G52" i="2"/>
  <c r="F32" i="4"/>
  <c r="F30" i="4" s="1"/>
  <c r="L13" i="6" s="1"/>
  <c r="F57" i="4"/>
  <c r="F56" i="4" s="1"/>
  <c r="L20" i="6" s="1"/>
  <c r="H52" i="2"/>
  <c r="G32" i="4"/>
  <c r="G30" i="4" s="1"/>
  <c r="M13" i="6" s="1"/>
  <c r="G57" i="4"/>
  <c r="G56" i="4" s="1"/>
  <c r="M20" i="6" s="1"/>
  <c r="F50" i="4"/>
  <c r="L18" i="6" s="1"/>
  <c r="G50" i="4"/>
  <c r="M18" i="6" s="1"/>
  <c r="F26" i="4"/>
  <c r="L12" i="6" s="1"/>
  <c r="F23" i="4"/>
  <c r="L11" i="6" s="1"/>
  <c r="F45" i="4"/>
  <c r="L17" i="6" s="1"/>
  <c r="G23" i="4"/>
  <c r="M11" i="6" s="1"/>
  <c r="G45" i="4"/>
  <c r="M17" i="6" s="1"/>
  <c r="H9" i="1" l="1"/>
  <c r="I9" i="1"/>
  <c r="I12" i="1"/>
  <c r="M21" i="6"/>
  <c r="G54" i="2"/>
  <c r="G53" i="2"/>
  <c r="H54" i="2"/>
  <c r="H53" i="2"/>
  <c r="F9" i="4"/>
  <c r="J11" i="1"/>
  <c r="G61" i="4"/>
  <c r="F61" i="4" l="1"/>
  <c r="L7" i="6"/>
  <c r="L21" i="6" s="1"/>
  <c r="J9" i="1"/>
  <c r="H12" i="1"/>
  <c r="J8" i="1"/>
  <c r="E26" i="2"/>
  <c r="C52" i="2"/>
  <c r="D52" i="2"/>
  <c r="J12" i="1" l="1"/>
  <c r="C26" i="2"/>
  <c r="C53" i="2" s="1"/>
  <c r="D26" i="2"/>
  <c r="D53" i="2" s="1"/>
  <c r="E52" i="2" l="1"/>
  <c r="F53" i="2"/>
  <c r="K22" i="6" s="1"/>
  <c r="E11" i="1"/>
  <c r="E18" i="4"/>
  <c r="D15" i="4"/>
  <c r="E15" i="4"/>
  <c r="D16" i="4"/>
  <c r="E16" i="4"/>
  <c r="E60" i="4"/>
  <c r="E59" i="4"/>
  <c r="D59" i="4"/>
  <c r="E57" i="4"/>
  <c r="D57" i="4"/>
  <c r="E55" i="4"/>
  <c r="E54" i="4" s="1"/>
  <c r="K19" i="6" s="1"/>
  <c r="D55" i="4"/>
  <c r="D54" i="4" s="1"/>
  <c r="J19" i="6" s="1"/>
  <c r="E53" i="4"/>
  <c r="D53" i="4"/>
  <c r="E52" i="4"/>
  <c r="D52" i="4"/>
  <c r="E51" i="4"/>
  <c r="D51" i="4"/>
  <c r="E49" i="4"/>
  <c r="D49" i="4"/>
  <c r="E48" i="4"/>
  <c r="D48" i="4"/>
  <c r="E47" i="4"/>
  <c r="D47" i="4"/>
  <c r="E46" i="4"/>
  <c r="D46" i="4"/>
  <c r="E44" i="4"/>
  <c r="D44" i="4"/>
  <c r="E43" i="4"/>
  <c r="D43" i="4"/>
  <c r="E40" i="4"/>
  <c r="D40" i="4"/>
  <c r="E39" i="4"/>
  <c r="D39" i="4"/>
  <c r="E38" i="4"/>
  <c r="D38" i="4"/>
  <c r="E37" i="4"/>
  <c r="E36" i="4"/>
  <c r="D36" i="4"/>
  <c r="D32" i="4"/>
  <c r="E31" i="4"/>
  <c r="D31" i="4"/>
  <c r="D29" i="4"/>
  <c r="E28" i="4"/>
  <c r="D28" i="4"/>
  <c r="E27" i="4"/>
  <c r="D27" i="4"/>
  <c r="E25" i="4"/>
  <c r="D25" i="4"/>
  <c r="E24" i="4"/>
  <c r="D24" i="4"/>
  <c r="E20" i="4"/>
  <c r="D20" i="4"/>
  <c r="E19" i="4"/>
  <c r="E12" i="4"/>
  <c r="D12" i="4"/>
  <c r="E11" i="4"/>
  <c r="D11" i="4"/>
  <c r="E8" i="4"/>
  <c r="D8" i="4"/>
  <c r="E7" i="4"/>
  <c r="D7" i="4"/>
  <c r="E10" i="1"/>
  <c r="D37" i="4"/>
  <c r="D19" i="4"/>
  <c r="E32" i="4"/>
  <c r="E14" i="4"/>
  <c r="D14" i="4"/>
  <c r="E42" i="4"/>
  <c r="D42" i="4"/>
  <c r="E34" i="4"/>
  <c r="D34" i="4"/>
  <c r="E22" i="4"/>
  <c r="E21" i="4" s="1"/>
  <c r="K10" i="6" s="1"/>
  <c r="D22" i="4"/>
  <c r="D21" i="4" s="1"/>
  <c r="J10" i="6" s="1"/>
  <c r="D18" i="4"/>
  <c r="E10" i="4"/>
  <c r="D10" i="4"/>
  <c r="D60" i="4"/>
  <c r="E58" i="4"/>
  <c r="D58" i="4"/>
  <c r="E53" i="2" l="1"/>
  <c r="J22" i="6" s="1"/>
  <c r="E62" i="4"/>
  <c r="F9" i="1"/>
  <c r="D33" i="4"/>
  <c r="J14" i="6" s="1"/>
  <c r="E33" i="4"/>
  <c r="K14" i="6" s="1"/>
  <c r="D9" i="4"/>
  <c r="J7" i="6" s="1"/>
  <c r="E9" i="4"/>
  <c r="K7" i="6" s="1"/>
  <c r="D13" i="4"/>
  <c r="J8" i="6" s="1"/>
  <c r="D35" i="4"/>
  <c r="J15" i="6" s="1"/>
  <c r="E35" i="4"/>
  <c r="K15" i="6" s="1"/>
  <c r="D6" i="4"/>
  <c r="J6" i="6" s="1"/>
  <c r="D50" i="4"/>
  <c r="J18" i="6" s="1"/>
  <c r="E29" i="4"/>
  <c r="E26" i="4" s="1"/>
  <c r="K12" i="6" s="1"/>
  <c r="E50" i="4"/>
  <c r="K18" i="6" s="1"/>
  <c r="F10" i="1"/>
  <c r="G10" i="1" s="1"/>
  <c r="E17" i="4"/>
  <c r="K9" i="6" s="1"/>
  <c r="E9" i="1"/>
  <c r="D26" i="4"/>
  <c r="J12" i="6" s="1"/>
  <c r="D45" i="4"/>
  <c r="J17" i="6" s="1"/>
  <c r="E45" i="4"/>
  <c r="K17" i="6" s="1"/>
  <c r="E6" i="4"/>
  <c r="K6" i="6" s="1"/>
  <c r="D23" i="4"/>
  <c r="J11" i="6" s="1"/>
  <c r="D41" i="4"/>
  <c r="J16" i="6" s="1"/>
  <c r="E23" i="4"/>
  <c r="K11" i="6" s="1"/>
  <c r="E41" i="4"/>
  <c r="K16" i="6" s="1"/>
  <c r="D30" i="4"/>
  <c r="J13" i="6" s="1"/>
  <c r="D56" i="4"/>
  <c r="J20" i="6" s="1"/>
  <c r="D17" i="4"/>
  <c r="J9" i="6" s="1"/>
  <c r="E30" i="4"/>
  <c r="K13" i="6" s="1"/>
  <c r="E56" i="4"/>
  <c r="K20" i="6" s="1"/>
  <c r="E13" i="4"/>
  <c r="K8" i="6" s="1"/>
  <c r="D62" i="4" l="1"/>
  <c r="J21" i="6"/>
  <c r="J23" i="6" s="1"/>
  <c r="K21" i="6"/>
  <c r="K23" i="6" s="1"/>
  <c r="G9" i="1"/>
  <c r="F8" i="1"/>
  <c r="D61" i="4"/>
  <c r="D63" i="4" s="1"/>
  <c r="E61" i="4"/>
  <c r="E63" i="4" s="1"/>
  <c r="E8" i="1"/>
  <c r="E12" i="1" s="1"/>
  <c r="C11" i="1"/>
  <c r="C15" i="4"/>
  <c r="B15" i="4"/>
  <c r="C16" i="4"/>
  <c r="B16" i="4"/>
  <c r="C14" i="4"/>
  <c r="B14" i="4"/>
  <c r="C18" i="4"/>
  <c r="B18" i="4"/>
  <c r="G8" i="1" l="1"/>
  <c r="F12" i="1"/>
  <c r="B13" i="4"/>
  <c r="H8" i="6" s="1"/>
  <c r="C13" i="4"/>
  <c r="I8" i="6" s="1"/>
  <c r="B20" i="4"/>
  <c r="C20" i="4"/>
  <c r="C22" i="4"/>
  <c r="C21" i="4" s="1"/>
  <c r="I10" i="6" s="1"/>
  <c r="B24" i="4"/>
  <c r="C24" i="4"/>
  <c r="B25" i="4"/>
  <c r="C25" i="4"/>
  <c r="B27" i="4"/>
  <c r="C27" i="4"/>
  <c r="B28" i="4"/>
  <c r="C28" i="4"/>
  <c r="C29" i="4"/>
  <c r="B31" i="4"/>
  <c r="C31" i="4"/>
  <c r="B34" i="4"/>
  <c r="C34" i="4"/>
  <c r="B36" i="4"/>
  <c r="C36" i="4"/>
  <c r="B37" i="4"/>
  <c r="C37" i="4"/>
  <c r="B38" i="4"/>
  <c r="C38" i="4"/>
  <c r="B39" i="4"/>
  <c r="C39" i="4"/>
  <c r="B40" i="4"/>
  <c r="C40" i="4"/>
  <c r="B42" i="4"/>
  <c r="C42" i="4"/>
  <c r="B43" i="4"/>
  <c r="C43" i="4"/>
  <c r="B44" i="4"/>
  <c r="C44" i="4"/>
  <c r="B46" i="4"/>
  <c r="C46" i="4"/>
  <c r="C47" i="4"/>
  <c r="B48" i="4"/>
  <c r="C48" i="4"/>
  <c r="B49" i="4"/>
  <c r="C49" i="4"/>
  <c r="B51" i="4"/>
  <c r="C51" i="4"/>
  <c r="B52" i="4"/>
  <c r="C52" i="4"/>
  <c r="B55" i="4"/>
  <c r="B54" i="4" s="1"/>
  <c r="H19" i="6" s="1"/>
  <c r="C55" i="4"/>
  <c r="C54" i="4" s="1"/>
  <c r="I19" i="6" s="1"/>
  <c r="B57" i="4"/>
  <c r="C57" i="4"/>
  <c r="B58" i="4"/>
  <c r="C58" i="4"/>
  <c r="B59" i="4"/>
  <c r="C59" i="4"/>
  <c r="C60" i="4"/>
  <c r="B10" i="4"/>
  <c r="B11" i="4"/>
  <c r="C11" i="4"/>
  <c r="B12" i="4"/>
  <c r="C12" i="4"/>
  <c r="B7" i="4"/>
  <c r="C7" i="4"/>
  <c r="B8" i="4"/>
  <c r="C8" i="4"/>
  <c r="B11" i="1"/>
  <c r="B29" i="4"/>
  <c r="C53" i="4"/>
  <c r="B53" i="4"/>
  <c r="C19" i="4"/>
  <c r="B19" i="4"/>
  <c r="C32" i="4"/>
  <c r="B32" i="4"/>
  <c r="B22" i="4"/>
  <c r="B21" i="4" s="1"/>
  <c r="H10" i="6" s="1"/>
  <c r="B47" i="4"/>
  <c r="C10" i="4"/>
  <c r="G12" i="1" l="1"/>
  <c r="B9" i="4"/>
  <c r="H7" i="6" s="1"/>
  <c r="C9" i="4"/>
  <c r="I7" i="6" s="1"/>
  <c r="C6" i="4"/>
  <c r="I6" i="6" s="1"/>
  <c r="C41" i="4"/>
  <c r="I16" i="6" s="1"/>
  <c r="B6" i="4"/>
  <c r="H6" i="6" s="1"/>
  <c r="B33" i="4"/>
  <c r="H14" i="6" s="1"/>
  <c r="B23" i="4"/>
  <c r="H11" i="6" s="1"/>
  <c r="B8" i="1"/>
  <c r="C8" i="1"/>
  <c r="B30" i="4"/>
  <c r="H13" i="6" s="1"/>
  <c r="B10" i="1"/>
  <c r="B17" i="4"/>
  <c r="H9" i="6" s="1"/>
  <c r="B50" i="4"/>
  <c r="H18" i="6" s="1"/>
  <c r="C10" i="1"/>
  <c r="B60" i="4"/>
  <c r="B56" i="4" s="1"/>
  <c r="H20" i="6" s="1"/>
  <c r="C30" i="4"/>
  <c r="I13" i="6" s="1"/>
  <c r="C45" i="4"/>
  <c r="I17" i="6" s="1"/>
  <c r="B26" i="4"/>
  <c r="H12" i="6" s="1"/>
  <c r="C35" i="4"/>
  <c r="I15" i="6" s="1"/>
  <c r="C56" i="4"/>
  <c r="I20" i="6" s="1"/>
  <c r="B35" i="4"/>
  <c r="H15" i="6" s="1"/>
  <c r="C50" i="4"/>
  <c r="I18" i="6" s="1"/>
  <c r="B41" i="4"/>
  <c r="H16" i="6" s="1"/>
  <c r="C33" i="4"/>
  <c r="I14" i="6" s="1"/>
  <c r="C23" i="4"/>
  <c r="I11" i="6" s="1"/>
  <c r="C17" i="4"/>
  <c r="I9" i="6" s="1"/>
  <c r="B45" i="4"/>
  <c r="H17" i="6" s="1"/>
  <c r="C26" i="4"/>
  <c r="I12" i="6" s="1"/>
  <c r="I21" i="6" l="1"/>
  <c r="H21" i="6"/>
  <c r="B61" i="4"/>
  <c r="C61" i="4"/>
  <c r="D8" i="1"/>
  <c r="D9" i="1"/>
  <c r="D10" i="1"/>
  <c r="B12" i="1"/>
  <c r="C12" i="1" l="1"/>
  <c r="F19" i="6"/>
  <c r="G19" i="6"/>
  <c r="G10" i="6"/>
  <c r="F10" i="6"/>
  <c r="D12" i="1" l="1"/>
  <c r="G13" i="6"/>
  <c r="G14" i="6"/>
  <c r="F6" i="6"/>
  <c r="G6" i="6"/>
  <c r="G11" i="6"/>
  <c r="F18" i="6"/>
  <c r="F14" i="6"/>
  <c r="F11" i="6"/>
  <c r="F16" i="6"/>
  <c r="F13" i="6"/>
  <c r="G16" i="6"/>
  <c r="F7" i="6"/>
  <c r="G12" i="6"/>
  <c r="G7" i="6"/>
  <c r="G9" i="6"/>
  <c r="F9" i="6"/>
  <c r="F12" i="6"/>
  <c r="F20" i="6"/>
  <c r="G18" i="6"/>
  <c r="F17" i="6"/>
  <c r="G17" i="6"/>
  <c r="F15" i="6"/>
  <c r="G20" i="6"/>
  <c r="G15" i="6"/>
  <c r="F21" i="6" l="1"/>
  <c r="G21" i="6"/>
  <c r="B10" i="6"/>
  <c r="C10" i="6"/>
  <c r="D10" i="6"/>
  <c r="E10" i="6"/>
  <c r="B19" i="6"/>
  <c r="C19" i="6"/>
  <c r="D19" i="6"/>
  <c r="E19" i="6"/>
  <c r="E6" i="6" l="1"/>
  <c r="D6" i="6"/>
  <c r="C18" i="6"/>
  <c r="C17" i="6"/>
  <c r="C16" i="6"/>
  <c r="B13" i="6"/>
  <c r="D16" i="6"/>
  <c r="D7" i="6"/>
  <c r="C7" i="6"/>
  <c r="C14" i="6"/>
  <c r="B11" i="6"/>
  <c r="B9" i="6"/>
  <c r="B7" i="6"/>
  <c r="B6" i="6"/>
  <c r="E16" i="6"/>
  <c r="D15" i="6"/>
  <c r="E9" i="6"/>
  <c r="E7" i="6"/>
  <c r="D9" i="6"/>
  <c r="C11" i="6"/>
  <c r="C9" i="6"/>
  <c r="B14" i="6"/>
  <c r="B18" i="6"/>
  <c r="B12" i="6"/>
  <c r="C6" i="6"/>
  <c r="C20" i="6"/>
  <c r="C12" i="6"/>
  <c r="E11" i="6"/>
  <c r="C15" i="6"/>
  <c r="E14" i="6"/>
  <c r="B16" i="6"/>
  <c r="B15" i="6"/>
  <c r="D14" i="6"/>
  <c r="B20" i="6"/>
  <c r="B17" i="6"/>
  <c r="C13" i="6"/>
  <c r="E18" i="6"/>
  <c r="D18" i="6"/>
  <c r="E15" i="6"/>
  <c r="E17" i="6"/>
  <c r="E13" i="6"/>
  <c r="D13" i="6"/>
  <c r="D11" i="6"/>
  <c r="E12" i="6"/>
  <c r="D12" i="6"/>
  <c r="D17" i="6"/>
  <c r="E20" i="6"/>
  <c r="D20" i="6"/>
  <c r="E21" i="6" l="1"/>
  <c r="C21" i="6"/>
  <c r="B21" i="6"/>
  <c r="D21" i="6"/>
</calcChain>
</file>

<file path=xl/sharedStrings.xml><?xml version="1.0" encoding="utf-8"?>
<sst xmlns="http://schemas.openxmlformats.org/spreadsheetml/2006/main" count="267" uniqueCount="199">
  <si>
    <t>Sector</t>
  </si>
  <si>
    <t>Presupuesto Disponible</t>
  </si>
  <si>
    <t>Ejecutado</t>
  </si>
  <si>
    <t>% Ejec.</t>
  </si>
  <si>
    <t>Administración Central</t>
  </si>
  <si>
    <t>Establecimientos Públicos</t>
  </si>
  <si>
    <t>Ente Autónomo Universitario - Universidad Distrital</t>
  </si>
  <si>
    <t>Organísmo de Control - Contraloría Distrital</t>
  </si>
  <si>
    <t>Total Presupuesto Anual del Distrito Capital</t>
  </si>
  <si>
    <t>SECRETARIA DE HACIENDA</t>
  </si>
  <si>
    <t>PRESUPUESTO ANUAL DISTRITAL</t>
  </si>
  <si>
    <t>DIRECCION DISTRITAL DE PRESUPUESTO</t>
  </si>
  <si>
    <t>Presupuesto</t>
  </si>
  <si>
    <t>Cod Ptal</t>
  </si>
  <si>
    <t>Entidad</t>
  </si>
  <si>
    <t>100</t>
  </si>
  <si>
    <t>Concejo de Bogotá D. C.</t>
  </si>
  <si>
    <t>102</t>
  </si>
  <si>
    <t>Personería de Bogotá D.C.</t>
  </si>
  <si>
    <t>104</t>
  </si>
  <si>
    <t>Secretaría General</t>
  </si>
  <si>
    <t>105</t>
  </si>
  <si>
    <t>Veeduría Distrital de Bogotá D.C.</t>
  </si>
  <si>
    <t>110</t>
  </si>
  <si>
    <t>Secretaría Distrital de Gobierno</t>
  </si>
  <si>
    <t>Secretaría Distrital de Hacienda</t>
  </si>
  <si>
    <t>112</t>
  </si>
  <si>
    <t>Secretaría de Educación del Distrito</t>
  </si>
  <si>
    <t xml:space="preserve">Secretaría Distrital de Movilidad </t>
  </si>
  <si>
    <t>114</t>
  </si>
  <si>
    <t>Secretaría Distrital de Salud</t>
  </si>
  <si>
    <t>117</t>
  </si>
  <si>
    <t>Secretaría Distrital de Desarrollo Económico</t>
  </si>
  <si>
    <t>118</t>
  </si>
  <si>
    <t>Secretaría Distrital del Hábitat</t>
  </si>
  <si>
    <t>119</t>
  </si>
  <si>
    <t>Secretaría Distrital de Cultura, Recreación y Deporte</t>
  </si>
  <si>
    <t>120</t>
  </si>
  <si>
    <t>Secretaría Distrital de Planeación</t>
  </si>
  <si>
    <t>122</t>
  </si>
  <si>
    <t xml:space="preserve">Secretaría Distrital de Integración Social </t>
  </si>
  <si>
    <t>125</t>
  </si>
  <si>
    <t>Departamento Administrativo del Servicio Civil Distrital - DASCD</t>
  </si>
  <si>
    <t>126</t>
  </si>
  <si>
    <t xml:space="preserve">Secretaría Distrital de Ambiente </t>
  </si>
  <si>
    <t>127</t>
  </si>
  <si>
    <t>Departamento Administrativo de la Defensoría del Espacio Público</t>
  </si>
  <si>
    <t>131</t>
  </si>
  <si>
    <t>Unidad Administrativa Especial Cuerpo Oficial de Bomberos</t>
  </si>
  <si>
    <t>TOTAL ADMINISTRACION CENTRAL</t>
  </si>
  <si>
    <t>FONDATT - Liquidación</t>
  </si>
  <si>
    <t>230</t>
  </si>
  <si>
    <t>Universidad Distrital "Francisco José de Caldas"</t>
  </si>
  <si>
    <t>200</t>
  </si>
  <si>
    <t>Instituto para la Economia Social - IPES</t>
  </si>
  <si>
    <t>201</t>
  </si>
  <si>
    <t>Fondo Financiero Distrital de Salud - FFDS</t>
  </si>
  <si>
    <t>203</t>
  </si>
  <si>
    <t>Fondo de Prevención y Atención Emergencias - FOPAE</t>
  </si>
  <si>
    <t>204</t>
  </si>
  <si>
    <t>Instituto de Desarrollo Urbano - IDU</t>
  </si>
  <si>
    <t>206</t>
  </si>
  <si>
    <t>Fondo de Prestaciones Económicas, Cesantias y Pensiones - FONCEP</t>
  </si>
  <si>
    <t>208</t>
  </si>
  <si>
    <t>Caja de la Vivienda Popular</t>
  </si>
  <si>
    <t>211</t>
  </si>
  <si>
    <t>Instituto Distrital de Recreación y Deporte - IDRD</t>
  </si>
  <si>
    <t>213</t>
  </si>
  <si>
    <t xml:space="preserve">Instituto Distrital del Patrimonio Cultural - IDPC </t>
  </si>
  <si>
    <t>214</t>
  </si>
  <si>
    <t>Instituto para la Protección de la Niñez y la Juventud - IDIPRON</t>
  </si>
  <si>
    <t>215</t>
  </si>
  <si>
    <t>Fundación Gilberto Alzate Avendaño</t>
  </si>
  <si>
    <t>216</t>
  </si>
  <si>
    <t>Orquesta Filarmónica de Bogotá</t>
  </si>
  <si>
    <t>217</t>
  </si>
  <si>
    <t>Fondo de Vigilancia y Seguridad</t>
  </si>
  <si>
    <t>218</t>
  </si>
  <si>
    <t>Jardín Botánico "José Celestino Mutis"</t>
  </si>
  <si>
    <t>219</t>
  </si>
  <si>
    <t>Instituto para la Investigación Educativa y el Desarrollo Pedagógico - IDEP</t>
  </si>
  <si>
    <t>220</t>
  </si>
  <si>
    <t>Instituto Distrital de la Participación y Acción Comunal - IDPAC</t>
  </si>
  <si>
    <t>221</t>
  </si>
  <si>
    <t>Instituto Distrital de Turismo</t>
  </si>
  <si>
    <t>226</t>
  </si>
  <si>
    <t>Unidad Administrativa Especial de Catastro Distrital</t>
  </si>
  <si>
    <t>227</t>
  </si>
  <si>
    <t>Unidad Administrativa Especial de Rehabilitación y Mantenimiento Vial</t>
  </si>
  <si>
    <t>228</t>
  </si>
  <si>
    <t xml:space="preserve">Unidad Administrativa Especial de Servicios Públicos </t>
  </si>
  <si>
    <t>235</t>
  </si>
  <si>
    <t>Contraloria de Bogotá D.C.</t>
  </si>
  <si>
    <t>TOTAL ESTABLECIMIENTOS PUBLICOS ENTE DE CONTROL Y UNIVERSIDAD</t>
  </si>
  <si>
    <t>Elaboró: SDH -DDP-SFD</t>
  </si>
  <si>
    <t>121</t>
  </si>
  <si>
    <t>Secretaria Distirtal de la Mujer</t>
  </si>
  <si>
    <t>Fuente: Ejecuciones Presupuestales PREDIS</t>
  </si>
  <si>
    <t>Total Sector Gestión Pública</t>
  </si>
  <si>
    <t>Secretaria General</t>
  </si>
  <si>
    <t>Departamento Administrativo Servicio  Civil</t>
  </si>
  <si>
    <t>Secretaria Distrital de Gobierno</t>
  </si>
  <si>
    <t>Instituto Distrital de la Participación y Acción Comunal</t>
  </si>
  <si>
    <t>Total Sector Hacienda</t>
  </si>
  <si>
    <t>Secretaria Distrital Hacienda</t>
  </si>
  <si>
    <t xml:space="preserve">Fondo de Prestaciones Economicas, Cesantias </t>
  </si>
  <si>
    <t>Unidad Adminitrativa Especial Catastro Distrital</t>
  </si>
  <si>
    <t>Total Sector Planeacion</t>
  </si>
  <si>
    <t>Secretaria Distrital de Planeacion</t>
  </si>
  <si>
    <t>Total Sector Desarrollo Economico, Industria y Turismo</t>
  </si>
  <si>
    <t>Secretaria Distrital de Desarrollo Economico</t>
  </si>
  <si>
    <t>Instituto para la Economia  Social  -IPES</t>
  </si>
  <si>
    <t>Total Sector Educación</t>
  </si>
  <si>
    <t>Secretaria Distrital  de Educación</t>
  </si>
  <si>
    <t>Instituto para la Investigación Educativa y el Desarrollo Pedagogico -IDEP</t>
  </si>
  <si>
    <t xml:space="preserve"> Universidad Francisco Jose de Caldas</t>
  </si>
  <si>
    <t>Total Sector Salud</t>
  </si>
  <si>
    <t>Fondo Financiero Distrital de Salud</t>
  </si>
  <si>
    <t>Total Sector Integración Social</t>
  </si>
  <si>
    <t>Total Sector Cultura, Recreación y Deporte</t>
  </si>
  <si>
    <t>Secretaria de Cultura, Recreación y Deporte</t>
  </si>
  <si>
    <t>Instituto Distrital de Recreación y Deporte</t>
  </si>
  <si>
    <t>Instituto Distrital de Patrimonio  Cultural</t>
  </si>
  <si>
    <t>Orquesta Filarmonica de Bogotá</t>
  </si>
  <si>
    <t>Total Sector Ambiente</t>
  </si>
  <si>
    <t>Secretaria Distrital de Ambiente</t>
  </si>
  <si>
    <t>Jardin Botanico Jose Celestino Mutis</t>
  </si>
  <si>
    <t>Total Sector Movilidad</t>
  </si>
  <si>
    <t>Secretaria Distrital de Movilidad</t>
  </si>
  <si>
    <t>Instituto de Desarrollo Urbano</t>
  </si>
  <si>
    <t>Unidad Administrativa Especial de Rehabilitacion y Mantenimiento Vial</t>
  </si>
  <si>
    <t>Unidad Administrativa Especial de Servicios Públicos</t>
  </si>
  <si>
    <t>Total Sector Mujer</t>
  </si>
  <si>
    <t>Secretaria Distrital de la Mujer</t>
  </si>
  <si>
    <t>Total Sector Otras Entidades</t>
  </si>
  <si>
    <t>Total Sectores Presupuesto Anual</t>
  </si>
  <si>
    <t>Secretaria Distirtal de Salud</t>
  </si>
  <si>
    <t>Concejo</t>
  </si>
  <si>
    <t>ENTIDADES</t>
  </si>
  <si>
    <t>Instuto Distrital de Turismo</t>
  </si>
  <si>
    <t>Instutito Distrital de Artes _IDARTES</t>
  </si>
  <si>
    <t>Contraloria</t>
  </si>
  <si>
    <t>Veeduria</t>
  </si>
  <si>
    <t>Personeria</t>
  </si>
  <si>
    <t>PRESUPUESTO ANUAL</t>
  </si>
  <si>
    <t>FOPAE/Instituto Distrital de Gestión de Riesgo  Cambio Climatico - IDIGER</t>
  </si>
  <si>
    <t>2015</t>
  </si>
  <si>
    <t>137</t>
  </si>
  <si>
    <t>Secretaria Distrital de Seguridad</t>
  </si>
  <si>
    <t xml:space="preserve">  2017</t>
  </si>
  <si>
    <t>Total Sector Gobierno</t>
  </si>
  <si>
    <t>Total Sector Seguridad, Conviviencia y Justicia</t>
  </si>
  <si>
    <t>Secretaria Distrital de Seguridad, Convivencia y Justicia</t>
  </si>
  <si>
    <t>2018</t>
  </si>
  <si>
    <t xml:space="preserve"> 2018</t>
  </si>
  <si>
    <t>FundADion Gilberto Alzate Avendaño</t>
  </si>
  <si>
    <t>Secretaria Distrital Integracón Social</t>
  </si>
  <si>
    <t>Elaboro:  Dirección Distrital de Presupuesto - Subdirección de Finanzas Distritales</t>
  </si>
  <si>
    <t>Departamento Administrativo de la Defensioria del Espacio Público</t>
  </si>
  <si>
    <t>Total Sector Habitat</t>
  </si>
  <si>
    <t xml:space="preserve"> 2019</t>
  </si>
  <si>
    <t>2019</t>
  </si>
  <si>
    <t xml:space="preserve"> 2020</t>
  </si>
  <si>
    <t>FONDATT _ en Liquidación</t>
  </si>
  <si>
    <t>Secretaria Distrital de Habitat</t>
  </si>
  <si>
    <t>Septiembre 2020</t>
  </si>
  <si>
    <t xml:space="preserve"> 2020 Septiembre</t>
  </si>
  <si>
    <t xml:space="preserve"> Sector Gestión Pública</t>
  </si>
  <si>
    <t xml:space="preserve"> Sector Gobierno</t>
  </si>
  <si>
    <t xml:space="preserve"> Sector Seguridad, Conviviencia y Justicia</t>
  </si>
  <si>
    <t xml:space="preserve"> Sector Hacienda</t>
  </si>
  <si>
    <t xml:space="preserve"> Sector Planeacion</t>
  </si>
  <si>
    <t xml:space="preserve"> Sector Desarrollo Economico, Industria y Turismo</t>
  </si>
  <si>
    <t xml:space="preserve"> Sector Educación</t>
  </si>
  <si>
    <t xml:space="preserve"> Sector Salud</t>
  </si>
  <si>
    <t xml:space="preserve"> Sector Integración Social</t>
  </si>
  <si>
    <t xml:space="preserve"> Sector Cultura, Recreación y Deporte</t>
  </si>
  <si>
    <t xml:space="preserve"> Sector Ambiente</t>
  </si>
  <si>
    <t xml:space="preserve"> Sector Movilidad</t>
  </si>
  <si>
    <t xml:space="preserve"> Sector Habitat</t>
  </si>
  <si>
    <t xml:space="preserve"> Sector Mujer</t>
  </si>
  <si>
    <t xml:space="preserve"> Sector Otras Entidades</t>
  </si>
  <si>
    <t xml:space="preserve"> Sectores Presupuesto Anual</t>
  </si>
  <si>
    <t>2020</t>
  </si>
  <si>
    <t xml:space="preserve"> Junio 2020</t>
  </si>
  <si>
    <t>HISTORICO  SECTORIAL EJECUCIÓN CONCILIACIONES, SENTENCIAS JUDICIALES  2014-2020, JUNIO 2021</t>
  </si>
  <si>
    <t>El 2021 se incluye el rubro de Laudos Arbitrales</t>
  </si>
  <si>
    <t xml:space="preserve"> 2021</t>
  </si>
  <si>
    <t xml:space="preserve">Fuente: Ejecuciones Presupuestales </t>
  </si>
  <si>
    <t>El 2021 se incluye el rubro de Laudos Arbitrales y  Conciliaciones</t>
  </si>
  <si>
    <t>2021 Incluye el rubro Laudos arbitrales y Conciliaciones</t>
  </si>
  <si>
    <t>Total Gasto de Funcionamiento</t>
  </si>
  <si>
    <t>Millones de $</t>
  </si>
  <si>
    <t>Particiapción de lo pagos por sentencias en el gasto total de funcionamiento</t>
  </si>
  <si>
    <t>PAGOS POR SENTENCIAS, LAUDOS ARBITRALES Y CONSILIACIONES 2017- 2021 EN FUNCIONAMIENTO</t>
  </si>
  <si>
    <t>PAGOS POR SENTENCIAS, LAUDOS ARBITRALES Y CONSILIACIONES EN FUNCIONAMIENTO 2017- 2021 ($)</t>
  </si>
  <si>
    <t>PAGOS POR SENTENCIAS, LAUDOS ARBITRALES Y CONSILIACIONES 2017- 2021 EN FUNCIONAMIENTO ($)</t>
  </si>
  <si>
    <t>Elaboró: Dirección Distrital de Presupuesto-Subdirección de Finanzas Distritales</t>
  </si>
  <si>
    <t>Fuente: Ejecuciones Presupuestales Sistema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</si>
</sst>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,,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969696"/>
      </bottom>
      <diagonal/>
    </border>
    <border>
      <left/>
      <right style="medium">
        <color indexed="64"/>
      </right>
      <top style="medium">
        <color indexed="64"/>
      </top>
      <bottom style="medium">
        <color rgb="FF969696"/>
      </bottom>
      <diagonal/>
    </border>
    <border>
      <left style="medium">
        <color indexed="64"/>
      </left>
      <right style="medium">
        <color indexed="64"/>
      </right>
      <top/>
      <bottom style="medium">
        <color rgb="FF969696"/>
      </bottom>
      <diagonal/>
    </border>
    <border>
      <left/>
      <right style="medium">
        <color indexed="64"/>
      </right>
      <top/>
      <bottom style="medium">
        <color rgb="FF96969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21" fillId="0" borderId="0" applyFont="0" applyFill="0" applyBorder="0" applyAlignment="0" applyProtection="0"/>
  </cellStyleXfs>
  <cellXfs count="108">
    <xf numFmtId="0" fontId="0" fillId="0" borderId="0" xfId="0"/>
    <xf numFmtId="0" fontId="3" fillId="0" borderId="5" xfId="0" applyFont="1" applyBorder="1" applyAlignment="1">
      <alignment vertical="center"/>
    </xf>
    <xf numFmtId="0" fontId="1" fillId="0" borderId="0" xfId="0" applyFont="1"/>
    <xf numFmtId="3" fontId="0" fillId="0" borderId="0" xfId="0" applyNumberFormat="1"/>
    <xf numFmtId="10" fontId="3" fillId="0" borderId="8" xfId="0" applyNumberFormat="1" applyFont="1" applyBorder="1" applyAlignment="1">
      <alignment horizontal="right" vertical="center"/>
    </xf>
    <xf numFmtId="10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7" fillId="0" borderId="16" xfId="1" applyNumberFormat="1" applyFont="1" applyFill="1" applyBorder="1"/>
    <xf numFmtId="0" fontId="6" fillId="3" borderId="15" xfId="1" applyFont="1" applyFill="1" applyBorder="1"/>
    <xf numFmtId="0" fontId="6" fillId="0" borderId="15" xfId="1" applyFont="1" applyFill="1" applyBorder="1"/>
    <xf numFmtId="3" fontId="2" fillId="0" borderId="15" xfId="0" applyNumberFormat="1" applyFont="1" applyBorder="1"/>
    <xf numFmtId="0" fontId="2" fillId="0" borderId="0" xfId="0" applyFont="1"/>
    <xf numFmtId="0" fontId="4" fillId="0" borderId="15" xfId="0" applyFont="1" applyBorder="1"/>
    <xf numFmtId="3" fontId="6" fillId="0" borderId="15" xfId="1" applyNumberFormat="1" applyFont="1" applyFill="1" applyBorder="1"/>
    <xf numFmtId="0" fontId="2" fillId="0" borderId="15" xfId="0" applyFont="1" applyBorder="1"/>
    <xf numFmtId="3" fontId="9" fillId="0" borderId="0" xfId="0" applyNumberFormat="1" applyFont="1"/>
    <xf numFmtId="3" fontId="3" fillId="0" borderId="14" xfId="0" applyNumberFormat="1" applyFont="1" applyBorder="1"/>
    <xf numFmtId="0" fontId="7" fillId="3" borderId="15" xfId="1" applyFont="1" applyFill="1" applyBorder="1"/>
    <xf numFmtId="0" fontId="7" fillId="0" borderId="15" xfId="1" applyFont="1" applyFill="1" applyBorder="1"/>
    <xf numFmtId="3" fontId="3" fillId="0" borderId="15" xfId="0" applyNumberFormat="1" applyFont="1" applyBorder="1"/>
    <xf numFmtId="0" fontId="7" fillId="2" borderId="15" xfId="1" applyFont="1" applyFill="1" applyBorder="1" applyAlignment="1">
      <alignment horizontal="left"/>
    </xf>
    <xf numFmtId="0" fontId="7" fillId="2" borderId="15" xfId="1" applyFont="1" applyFill="1" applyBorder="1"/>
    <xf numFmtId="0" fontId="3" fillId="0" borderId="15" xfId="0" applyFont="1" applyBorder="1"/>
    <xf numFmtId="0" fontId="6" fillId="3" borderId="15" xfId="1" applyFont="1" applyFill="1" applyBorder="1" applyAlignment="1">
      <alignment horizontal="left"/>
    </xf>
    <xf numFmtId="0" fontId="8" fillId="0" borderId="15" xfId="0" applyFont="1" applyBorder="1"/>
    <xf numFmtId="3" fontId="3" fillId="0" borderId="0" xfId="0" applyNumberFormat="1" applyFont="1"/>
    <xf numFmtId="3" fontId="10" fillId="0" borderId="0" xfId="0" applyNumberFormat="1" applyFont="1"/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7" fillId="3" borderId="15" xfId="1" applyFont="1" applyFill="1" applyBorder="1" applyAlignment="1">
      <alignment horizontal="left"/>
    </xf>
    <xf numFmtId="0" fontId="2" fillId="0" borderId="18" xfId="0" applyFont="1" applyBorder="1" applyAlignment="1"/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8" xfId="0" applyFont="1" applyBorder="1" applyAlignment="1"/>
    <xf numFmtId="0" fontId="3" fillId="0" borderId="19" xfId="0" applyFont="1" applyBorder="1"/>
    <xf numFmtId="10" fontId="3" fillId="0" borderId="6" xfId="0" applyNumberFormat="1" applyFont="1" applyBorder="1" applyAlignment="1">
      <alignment horizontal="right" vertical="center"/>
    </xf>
    <xf numFmtId="10" fontId="2" fillId="0" borderId="27" xfId="0" applyNumberFormat="1" applyFont="1" applyBorder="1" applyAlignment="1">
      <alignment horizontal="right" vertical="center"/>
    </xf>
    <xf numFmtId="3" fontId="2" fillId="0" borderId="17" xfId="0" applyNumberFormat="1" applyFont="1" applyBorder="1"/>
    <xf numFmtId="3" fontId="2" fillId="0" borderId="21" xfId="0" applyNumberFormat="1" applyFont="1" applyBorder="1"/>
    <xf numFmtId="0" fontId="12" fillId="2" borderId="0" xfId="0" applyFont="1" applyFill="1"/>
    <xf numFmtId="0" fontId="3" fillId="0" borderId="28" xfId="0" applyFont="1" applyFill="1" applyBorder="1" applyAlignment="1">
      <alignment wrapText="1"/>
    </xf>
    <xf numFmtId="3" fontId="12" fillId="0" borderId="0" xfId="0" applyNumberFormat="1" applyFont="1"/>
    <xf numFmtId="0" fontId="12" fillId="0" borderId="0" xfId="0" applyFont="1"/>
    <xf numFmtId="0" fontId="3" fillId="3" borderId="15" xfId="1" applyFont="1" applyFill="1" applyBorder="1"/>
    <xf numFmtId="0" fontId="3" fillId="0" borderId="15" xfId="1" applyFont="1" applyFill="1" applyBorder="1"/>
    <xf numFmtId="0" fontId="3" fillId="2" borderId="15" xfId="1" applyFont="1" applyFill="1" applyBorder="1" applyAlignment="1">
      <alignment horizontal="left"/>
    </xf>
    <xf numFmtId="0" fontId="3" fillId="2" borderId="15" xfId="1" applyFont="1" applyFill="1" applyBorder="1"/>
    <xf numFmtId="0" fontId="0" fillId="0" borderId="0" xfId="0" applyFont="1"/>
    <xf numFmtId="0" fontId="16" fillId="2" borderId="0" xfId="0" applyFont="1" applyFill="1" applyAlignment="1">
      <alignment horizontal="left"/>
    </xf>
    <xf numFmtId="0" fontId="15" fillId="2" borderId="0" xfId="0" applyFont="1" applyFill="1"/>
    <xf numFmtId="0" fontId="17" fillId="4" borderId="1" xfId="0" applyFont="1" applyFill="1" applyBorder="1" applyAlignment="1">
      <alignment horizontal="center"/>
    </xf>
    <xf numFmtId="49" fontId="17" fillId="4" borderId="22" xfId="0" applyNumberFormat="1" applyFont="1" applyFill="1" applyBorder="1" applyAlignment="1">
      <alignment horizontal="center"/>
    </xf>
    <xf numFmtId="3" fontId="17" fillId="4" borderId="22" xfId="1" applyNumberFormat="1" applyFont="1" applyFill="1" applyBorder="1" applyAlignment="1">
      <alignment horizontal="center"/>
    </xf>
    <xf numFmtId="3" fontId="17" fillId="4" borderId="23" xfId="1" applyNumberFormat="1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9" fillId="0" borderId="18" xfId="0" applyFont="1" applyBorder="1" applyAlignment="1"/>
    <xf numFmtId="3" fontId="19" fillId="0" borderId="15" xfId="0" applyNumberFormat="1" applyFont="1" applyBorder="1"/>
    <xf numFmtId="0" fontId="19" fillId="0" borderId="15" xfId="0" applyFont="1" applyBorder="1"/>
    <xf numFmtId="3" fontId="17" fillId="4" borderId="17" xfId="0" applyNumberFormat="1" applyFont="1" applyFill="1" applyBorder="1"/>
    <xf numFmtId="3" fontId="17" fillId="4" borderId="20" xfId="0" applyNumberFormat="1" applyFont="1" applyFill="1" applyBorder="1"/>
    <xf numFmtId="3" fontId="17" fillId="4" borderId="21" xfId="0" applyNumberFormat="1" applyFont="1" applyFill="1" applyBorder="1"/>
    <xf numFmtId="3" fontId="15" fillId="2" borderId="0" xfId="0" applyNumberFormat="1" applyFont="1" applyFill="1"/>
    <xf numFmtId="3" fontId="18" fillId="2" borderId="0" xfId="0" applyNumberFormat="1" applyFont="1" applyFill="1"/>
    <xf numFmtId="0" fontId="20" fillId="2" borderId="0" xfId="0" applyFont="1" applyFill="1" applyAlignment="1">
      <alignment vertical="center"/>
    </xf>
    <xf numFmtId="0" fontId="20" fillId="2" borderId="0" xfId="0" applyFont="1" applyFill="1"/>
    <xf numFmtId="0" fontId="11" fillId="0" borderId="0" xfId="0" quotePrefix="1" applyFont="1"/>
    <xf numFmtId="49" fontId="13" fillId="5" borderId="14" xfId="0" applyNumberFormat="1" applyFont="1" applyFill="1" applyBorder="1"/>
    <xf numFmtId="49" fontId="2" fillId="5" borderId="22" xfId="0" applyNumberFormat="1" applyFont="1" applyFill="1" applyBorder="1" applyAlignment="1">
      <alignment horizontal="center"/>
    </xf>
    <xf numFmtId="3" fontId="6" fillId="5" borderId="22" xfId="1" applyNumberFormat="1" applyFont="1" applyFill="1" applyBorder="1" applyAlignment="1">
      <alignment horizontal="center"/>
    </xf>
    <xf numFmtId="3" fontId="6" fillId="5" borderId="23" xfId="1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2" fillId="0" borderId="27" xfId="0" applyNumberFormat="1" applyFont="1" applyBorder="1" applyAlignment="1">
      <alignment horizontal="right" vertical="center"/>
    </xf>
    <xf numFmtId="0" fontId="3" fillId="2" borderId="27" xfId="0" applyFont="1" applyFill="1" applyBorder="1" applyAlignment="1">
      <alignment vertical="center"/>
    </xf>
    <xf numFmtId="165" fontId="0" fillId="0" borderId="27" xfId="0" applyNumberFormat="1" applyBorder="1"/>
    <xf numFmtId="0" fontId="22" fillId="0" borderId="11" xfId="0" applyFont="1" applyBorder="1" applyAlignment="1">
      <alignment wrapText="1"/>
    </xf>
    <xf numFmtId="0" fontId="22" fillId="0" borderId="11" xfId="0" applyFont="1" applyBorder="1"/>
    <xf numFmtId="164" fontId="22" fillId="0" borderId="11" xfId="2" applyNumberFormat="1" applyFont="1" applyBorder="1"/>
    <xf numFmtId="0" fontId="23" fillId="0" borderId="0" xfId="0" applyFont="1"/>
    <xf numFmtId="17" fontId="2" fillId="5" borderId="12" xfId="0" quotePrefix="1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5" xfId="0" quotePrefix="1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17" fontId="4" fillId="5" borderId="25" xfId="0" quotePrefix="1" applyNumberFormat="1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7" fillId="4" borderId="25" xfId="0" quotePrefix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</cellXfs>
  <cellStyles count="3">
    <cellStyle name="Normal" xfId="0" builtinId="0"/>
    <cellStyle name="Normal_ENTIDADES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ubd_Finanzas_Distritales\Bases%20de%20Datos\Base_EjecucionGastos_TodasEntidades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</sheetNames>
    <sheetDataSet>
      <sheetData sheetId="0"/>
      <sheetData sheetId="1">
        <row r="2417">
          <cell r="O2417">
            <v>10000000</v>
          </cell>
        </row>
        <row r="2825">
          <cell r="O2825">
            <v>103891285</v>
          </cell>
        </row>
        <row r="3037">
          <cell r="O3037">
            <v>500000000</v>
          </cell>
        </row>
        <row r="3427">
          <cell r="O3427">
            <v>150000000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7"/>
  <sheetViews>
    <sheetView tabSelected="1" workbookViewId="0">
      <selection activeCell="D17" sqref="D17"/>
    </sheetView>
  </sheetViews>
  <sheetFormatPr baseColWidth="10" defaultRowHeight="15" x14ac:dyDescent="0.25"/>
  <cols>
    <col min="1" max="1" width="43.7109375" customWidth="1"/>
    <col min="2" max="2" width="14" customWidth="1"/>
    <col min="3" max="3" width="17.140625" customWidth="1"/>
    <col min="5" max="5" width="14.5703125" customWidth="1"/>
    <col min="6" max="6" width="16.42578125" bestFit="1" customWidth="1"/>
    <col min="8" max="8" width="13.7109375" bestFit="1" customWidth="1"/>
    <col min="9" max="9" width="16.42578125" bestFit="1" customWidth="1"/>
    <col min="11" max="11" width="15" hidden="1" customWidth="1"/>
    <col min="12" max="12" width="13" hidden="1" customWidth="1"/>
    <col min="13" max="13" width="0" hidden="1" customWidth="1"/>
    <col min="14" max="14" width="13.85546875" customWidth="1"/>
    <col min="15" max="15" width="16.42578125" bestFit="1" customWidth="1"/>
    <col min="17" max="17" width="12.7109375" bestFit="1" customWidth="1"/>
    <col min="18" max="18" width="16.42578125" bestFit="1" customWidth="1"/>
  </cols>
  <sheetData>
    <row r="1" spans="1:19" x14ac:dyDescent="0.25">
      <c r="A1" s="8" t="s">
        <v>9</v>
      </c>
    </row>
    <row r="2" spans="1:19" x14ac:dyDescent="0.25">
      <c r="A2" s="8" t="s">
        <v>10</v>
      </c>
    </row>
    <row r="3" spans="1:19" x14ac:dyDescent="0.25">
      <c r="A3" s="8" t="s">
        <v>194</v>
      </c>
    </row>
    <row r="4" spans="1:19" ht="15.75" thickBot="1" x14ac:dyDescent="0.3">
      <c r="A4" s="8" t="s">
        <v>192</v>
      </c>
    </row>
    <row r="5" spans="1:19" ht="15.75" thickBot="1" x14ac:dyDescent="0.3">
      <c r="A5" s="97" t="s">
        <v>0</v>
      </c>
      <c r="B5" s="94" t="s">
        <v>149</v>
      </c>
      <c r="C5" s="95"/>
      <c r="D5" s="96"/>
      <c r="E5" s="94" t="s">
        <v>154</v>
      </c>
      <c r="F5" s="95"/>
      <c r="G5" s="96"/>
      <c r="H5" s="94" t="s">
        <v>161</v>
      </c>
      <c r="I5" s="95"/>
      <c r="J5" s="96"/>
      <c r="K5" s="94" t="s">
        <v>165</v>
      </c>
      <c r="L5" s="95"/>
      <c r="M5" s="96"/>
      <c r="N5" s="94" t="s">
        <v>183</v>
      </c>
      <c r="O5" s="95"/>
      <c r="P5" s="96"/>
      <c r="Q5" s="94" t="s">
        <v>187</v>
      </c>
      <c r="R5" s="95"/>
      <c r="S5" s="96"/>
    </row>
    <row r="6" spans="1:19" ht="39" customHeight="1" thickBot="1" x14ac:dyDescent="0.3">
      <c r="A6" s="98"/>
      <c r="B6" s="82" t="s">
        <v>1</v>
      </c>
      <c r="C6" s="82" t="s">
        <v>2</v>
      </c>
      <c r="D6" s="82" t="s">
        <v>3</v>
      </c>
      <c r="E6" s="82" t="s">
        <v>1</v>
      </c>
      <c r="F6" s="82" t="s">
        <v>2</v>
      </c>
      <c r="G6" s="82" t="s">
        <v>3</v>
      </c>
      <c r="H6" s="82" t="s">
        <v>1</v>
      </c>
      <c r="I6" s="82" t="s">
        <v>2</v>
      </c>
      <c r="J6" s="82" t="s">
        <v>3</v>
      </c>
      <c r="K6" s="82" t="s">
        <v>1</v>
      </c>
      <c r="L6" s="82" t="s">
        <v>2</v>
      </c>
      <c r="M6" s="82" t="s">
        <v>3</v>
      </c>
      <c r="N6" s="82" t="s">
        <v>1</v>
      </c>
      <c r="O6" s="82" t="s">
        <v>2</v>
      </c>
      <c r="P6" s="82" t="s">
        <v>3</v>
      </c>
      <c r="Q6" s="82" t="s">
        <v>1</v>
      </c>
      <c r="R6" s="82" t="s">
        <v>2</v>
      </c>
      <c r="S6" s="82" t="s">
        <v>3</v>
      </c>
    </row>
    <row r="7" spans="1:19" ht="15.75" thickBot="1" x14ac:dyDescent="0.3">
      <c r="A7" s="10"/>
      <c r="B7" s="1"/>
      <c r="C7" s="2"/>
      <c r="D7" s="2"/>
      <c r="E7" s="1"/>
      <c r="F7" s="2"/>
      <c r="G7" s="2"/>
    </row>
    <row r="8" spans="1:19" ht="15.75" thickBot="1" x14ac:dyDescent="0.3">
      <c r="A8" s="11" t="s">
        <v>4</v>
      </c>
      <c r="B8" s="83">
        <f>+'Entidad '!C26</f>
        <v>8419323134</v>
      </c>
      <c r="C8" s="83">
        <f>+'Entidad '!D26</f>
        <v>8243711866</v>
      </c>
      <c r="D8" s="83">
        <f>+C8/B8</f>
        <v>0.97914187812903586</v>
      </c>
      <c r="E8" s="83">
        <f>+'Entidad '!E26</f>
        <v>6004638562</v>
      </c>
      <c r="F8" s="83">
        <f>+'Entidad '!F26</f>
        <v>5443969530</v>
      </c>
      <c r="G8" s="83">
        <f>+F8/E8</f>
        <v>0.90662734713989934</v>
      </c>
      <c r="H8" s="83">
        <f>+'Entidad '!G26</f>
        <v>29980813128</v>
      </c>
      <c r="I8" s="83">
        <f>+'Entidad '!H26</f>
        <v>20357996967</v>
      </c>
      <c r="J8" s="83">
        <f>+I8/H8</f>
        <v>0.67903418363216583</v>
      </c>
      <c r="K8" s="83" t="e">
        <f>+'Entidad '!#REF!</f>
        <v>#REF!</v>
      </c>
      <c r="L8" s="83" t="e">
        <f>+'Entidad '!#REF!</f>
        <v>#REF!</v>
      </c>
      <c r="M8" s="83" t="e">
        <f>+L8/K8</f>
        <v>#REF!</v>
      </c>
      <c r="N8" s="83">
        <f>+'Entidad '!I26</f>
        <v>8415202735</v>
      </c>
      <c r="O8" s="83">
        <f>+'Entidad '!J26</f>
        <v>7859115483</v>
      </c>
      <c r="P8" s="83">
        <f>+O8/N8</f>
        <v>0.93391873380695212</v>
      </c>
      <c r="Q8" s="83">
        <f>+'Entidad '!K26</f>
        <v>6934940355</v>
      </c>
      <c r="R8" s="83">
        <f>+'Entidad '!L26</f>
        <v>5968024719</v>
      </c>
      <c r="S8" s="4">
        <f>+R8/Q8</f>
        <v>0.86057333062672026</v>
      </c>
    </row>
    <row r="9" spans="1:19" ht="15.75" thickBot="1" x14ac:dyDescent="0.3">
      <c r="A9" s="12" t="s">
        <v>5</v>
      </c>
      <c r="B9" s="84">
        <v>39357847674</v>
      </c>
      <c r="C9" s="84">
        <v>36270366810</v>
      </c>
      <c r="D9" s="84">
        <f t="shared" ref="D9:D12" si="0">+C9/B9</f>
        <v>0.92155361518816981</v>
      </c>
      <c r="E9" s="84">
        <f>+'Entidad '!E52-'Entidad '!E28</f>
        <v>6413944214</v>
      </c>
      <c r="F9" s="84">
        <f>+'Entidad '!F52-'Entidad '!F28</f>
        <v>3017754033</v>
      </c>
      <c r="G9" s="84">
        <f t="shared" ref="G9:G10" si="1">+F9/E9</f>
        <v>0.47049895233154893</v>
      </c>
      <c r="H9" s="84">
        <f>+'Entidad '!G52-H10-H11</f>
        <v>5791294880</v>
      </c>
      <c r="I9" s="84">
        <f>+'Entidad '!H52-I10-I11</f>
        <v>1663795867</v>
      </c>
      <c r="J9" s="84">
        <f t="shared" ref="J9:J11" si="2">+I9/H9</f>
        <v>0.28729254881250321</v>
      </c>
      <c r="K9" s="84" t="e">
        <f>+'Entidad '!#REF!-K10</f>
        <v>#REF!</v>
      </c>
      <c r="L9" s="84" t="e">
        <f>+'Entidad '!#REF!-L10</f>
        <v>#REF!</v>
      </c>
      <c r="M9" s="84" t="e">
        <f t="shared" ref="M9" si="3">+L9/K9</f>
        <v>#REF!</v>
      </c>
      <c r="N9" s="84">
        <f>+'Entidad '!I52-N10-N11</f>
        <v>1684367200</v>
      </c>
      <c r="O9" s="84">
        <f>+'Entidad '!J52-O10-O11</f>
        <v>711001367</v>
      </c>
      <c r="P9" s="84">
        <f t="shared" ref="P9" si="4">+O9/N9</f>
        <v>0.42211779414844935</v>
      </c>
      <c r="Q9" s="84">
        <f>+'Entidad '!K52-Q10-Q11</f>
        <v>2524974737</v>
      </c>
      <c r="R9" s="84">
        <f>+'Entidad '!L52-'Entidad '!L50-'Entidad '!L28</f>
        <v>193432107</v>
      </c>
      <c r="S9" s="5">
        <f t="shared" ref="S9:S11" si="5">+R9/Q9</f>
        <v>7.6607541519335215E-2</v>
      </c>
    </row>
    <row r="10" spans="1:19" ht="15.75" thickBot="1" x14ac:dyDescent="0.3">
      <c r="A10" s="12" t="s">
        <v>6</v>
      </c>
      <c r="B10" s="84">
        <f>+'Entidad '!C28</f>
        <v>141658030</v>
      </c>
      <c r="C10" s="84">
        <f>+'Entidad '!D28</f>
        <v>28817028.899999999</v>
      </c>
      <c r="D10" s="84">
        <f t="shared" si="0"/>
        <v>0.20342672349742544</v>
      </c>
      <c r="E10" s="84">
        <f>+'Entidad '!E28</f>
        <v>640140872</v>
      </c>
      <c r="F10" s="84">
        <f>+'Entidad '!F28</f>
        <v>6676494</v>
      </c>
      <c r="G10" s="84">
        <f t="shared" si="1"/>
        <v>1.0429726161900188E-2</v>
      </c>
      <c r="H10" s="84">
        <f>+'Entidad '!G28</f>
        <v>500000000</v>
      </c>
      <c r="I10" s="84">
        <f>+'Entidad '!H28</f>
        <v>168164363</v>
      </c>
      <c r="J10" s="84">
        <v>0</v>
      </c>
      <c r="K10" s="84" t="e">
        <f>+'Entidad '!#REF!</f>
        <v>#REF!</v>
      </c>
      <c r="L10" s="84" t="e">
        <f>+'Entidad '!#REF!</f>
        <v>#REF!</v>
      </c>
      <c r="M10" s="84">
        <v>0</v>
      </c>
      <c r="N10" s="84">
        <f>+'Entidad '!I28</f>
        <v>400000000</v>
      </c>
      <c r="O10" s="84">
        <f>+'Entidad '!J28</f>
        <v>76499839</v>
      </c>
      <c r="P10" s="84">
        <v>0</v>
      </c>
      <c r="Q10" s="84">
        <f>+'Entidad '!K28</f>
        <v>0</v>
      </c>
      <c r="R10" s="84">
        <f>+'Entidad '!L28</f>
        <v>0</v>
      </c>
      <c r="S10" s="5">
        <v>0</v>
      </c>
    </row>
    <row r="11" spans="1:19" ht="15.75" thickBot="1" x14ac:dyDescent="0.3">
      <c r="A11" s="13" t="s">
        <v>7</v>
      </c>
      <c r="B11" s="85">
        <f>+'Entidad '!C50</f>
        <v>380691000</v>
      </c>
      <c r="C11" s="85">
        <f>+'Entidad '!D50</f>
        <v>349292988</v>
      </c>
      <c r="D11" s="85">
        <v>0</v>
      </c>
      <c r="E11" s="85">
        <f>+'Entidad '!F50</f>
        <v>0</v>
      </c>
      <c r="F11" s="85">
        <f>+'Entidad '!F50</f>
        <v>0</v>
      </c>
      <c r="G11" s="85">
        <v>0</v>
      </c>
      <c r="H11" s="85">
        <f>+'Entidad '!G50</f>
        <v>3553716483</v>
      </c>
      <c r="I11" s="85">
        <f>+'Entidad '!H50</f>
        <v>3552241049</v>
      </c>
      <c r="J11" s="85">
        <f t="shared" si="2"/>
        <v>0.99958481943985733</v>
      </c>
      <c r="K11" s="85" t="e">
        <f>+'Entidad '!#REF!</f>
        <v>#REF!</v>
      </c>
      <c r="L11" s="85">
        <f>+'Entidad '!I50</f>
        <v>71287994</v>
      </c>
      <c r="M11" s="85">
        <v>0</v>
      </c>
      <c r="N11" s="85">
        <f>+'Entidad '!I50</f>
        <v>71287994</v>
      </c>
      <c r="O11" s="85">
        <f>+'Entidad '!J50</f>
        <v>71287994</v>
      </c>
      <c r="P11" s="85">
        <v>0</v>
      </c>
      <c r="Q11" s="85">
        <f>+'Entidad '!K50</f>
        <v>218054936</v>
      </c>
      <c r="R11" s="85">
        <f>+'Entidad '!L50</f>
        <v>218054905</v>
      </c>
      <c r="S11" s="44">
        <f t="shared" si="5"/>
        <v>0.99999985783399092</v>
      </c>
    </row>
    <row r="12" spans="1:19" ht="15.75" thickBot="1" x14ac:dyDescent="0.3">
      <c r="A12" s="14" t="s">
        <v>8</v>
      </c>
      <c r="B12" s="86">
        <f>SUM(B8:B11)</f>
        <v>48299519838</v>
      </c>
      <c r="C12" s="86">
        <f>SUM(C8:C11)</f>
        <v>44892188692.900002</v>
      </c>
      <c r="D12" s="86">
        <f t="shared" si="0"/>
        <v>0.9294541404028771</v>
      </c>
      <c r="E12" s="86">
        <f>SUM(E8:E11)</f>
        <v>13058723648</v>
      </c>
      <c r="F12" s="86">
        <f>SUM(F8:F11)</f>
        <v>8468400057</v>
      </c>
      <c r="G12" s="86">
        <f t="shared" ref="G12" si="6">+F12/E12</f>
        <v>0.64848604544112332</v>
      </c>
      <c r="H12" s="86">
        <f>SUM(H8:H11)</f>
        <v>39825824491</v>
      </c>
      <c r="I12" s="86">
        <f>SUM(I8:I11)</f>
        <v>25742198246</v>
      </c>
      <c r="J12" s="87">
        <f t="shared" ref="J12" si="7">+I12/H12</f>
        <v>0.64636949956471901</v>
      </c>
      <c r="K12" s="86" t="e">
        <f>SUM(K8:K11)</f>
        <v>#REF!</v>
      </c>
      <c r="L12" s="86" t="e">
        <f>SUM(L8:L11)</f>
        <v>#REF!</v>
      </c>
      <c r="M12" s="87" t="e">
        <f t="shared" ref="M12" si="8">+L12/K12</f>
        <v>#REF!</v>
      </c>
      <c r="N12" s="86">
        <f>SUM(N8:N11)</f>
        <v>10570857929</v>
      </c>
      <c r="O12" s="86">
        <f>SUM(O8:O11)</f>
        <v>8717904683</v>
      </c>
      <c r="P12" s="87">
        <f t="shared" ref="P12" si="9">+O12/N12</f>
        <v>0.82471117685570028</v>
      </c>
      <c r="Q12" s="86">
        <f>SUM(Q8:Q11)</f>
        <v>9677970028</v>
      </c>
      <c r="R12" s="86">
        <f>SUM(R8:R11)</f>
        <v>6379511731</v>
      </c>
      <c r="S12" s="45">
        <f t="shared" ref="S12" si="10">+R12/Q12</f>
        <v>0.65917870302790738</v>
      </c>
    </row>
    <row r="13" spans="1:19" ht="15.75" thickBot="1" x14ac:dyDescent="0.3">
      <c r="A13" s="88" t="s">
        <v>191</v>
      </c>
      <c r="B13" s="89"/>
      <c r="C13" s="89">
        <v>2538277000000</v>
      </c>
      <c r="D13" s="89"/>
      <c r="E13" s="89"/>
      <c r="F13" s="89">
        <v>2454488000000</v>
      </c>
      <c r="G13" s="89"/>
      <c r="H13" s="89"/>
      <c r="I13" s="89">
        <v>3082590000000</v>
      </c>
      <c r="J13" s="89"/>
      <c r="K13" s="89"/>
      <c r="L13" s="89"/>
      <c r="M13" s="89"/>
      <c r="N13" s="89"/>
      <c r="O13" s="89">
        <v>2792856000000</v>
      </c>
      <c r="P13" s="89"/>
      <c r="Q13" s="89"/>
      <c r="R13" s="89">
        <v>2740019000000</v>
      </c>
      <c r="S13" s="89"/>
    </row>
    <row r="14" spans="1:19" ht="30.75" thickBot="1" x14ac:dyDescent="0.3">
      <c r="A14" s="90" t="s">
        <v>193</v>
      </c>
      <c r="B14" s="91"/>
      <c r="C14" s="92">
        <f>+C12/C13</f>
        <v>1.7686087331248719E-2</v>
      </c>
      <c r="D14" s="92"/>
      <c r="E14" s="92"/>
      <c r="F14" s="92">
        <f>+F12/F13</f>
        <v>3.4501696716382397E-3</v>
      </c>
      <c r="G14" s="92"/>
      <c r="H14" s="92"/>
      <c r="I14" s="92">
        <f>+I12/I13</f>
        <v>8.3508342809131275E-3</v>
      </c>
      <c r="J14" s="92"/>
      <c r="K14" s="92"/>
      <c r="L14" s="92"/>
      <c r="M14" s="92"/>
      <c r="N14" s="92"/>
      <c r="O14" s="92">
        <f>+O12/O13</f>
        <v>3.1215016753459541E-3</v>
      </c>
      <c r="P14" s="92"/>
      <c r="Q14" s="92"/>
      <c r="R14" s="92">
        <f>+R12/R13</f>
        <v>2.3282728079622806E-3</v>
      </c>
      <c r="S14" s="91"/>
    </row>
    <row r="15" spans="1:19" x14ac:dyDescent="0.25">
      <c r="A15" s="93" t="s">
        <v>198</v>
      </c>
    </row>
    <row r="16" spans="1:19" x14ac:dyDescent="0.25">
      <c r="A16" s="93" t="s">
        <v>189</v>
      </c>
    </row>
    <row r="17" spans="1:1" x14ac:dyDescent="0.25">
      <c r="A17" s="93" t="s">
        <v>197</v>
      </c>
    </row>
  </sheetData>
  <mergeCells count="7">
    <mergeCell ref="Q5:S5"/>
    <mergeCell ref="N5:P5"/>
    <mergeCell ref="K5:M5"/>
    <mergeCell ref="A5:A6"/>
    <mergeCell ref="H5:J5"/>
    <mergeCell ref="E5:G5"/>
    <mergeCell ref="B5:D5"/>
  </mergeCells>
  <phoneticPr fontId="1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baseColWidth="10" defaultRowHeight="15" x14ac:dyDescent="0.25"/>
  <cols>
    <col min="1" max="1" width="64.28515625" customWidth="1"/>
    <col min="2" max="2" width="14.7109375" customWidth="1"/>
    <col min="3" max="3" width="13.7109375" bestFit="1" customWidth="1"/>
    <col min="4" max="5" width="14.7109375" customWidth="1"/>
    <col min="6" max="6" width="14.85546875" customWidth="1"/>
    <col min="7" max="8" width="13.7109375" bestFit="1" customWidth="1"/>
    <col min="9" max="9" width="14.140625" customWidth="1"/>
    <col min="10" max="10" width="13" customWidth="1"/>
    <col min="11" max="11" width="13.140625" customWidth="1"/>
  </cols>
  <sheetData>
    <row r="1" spans="1:11" x14ac:dyDescent="0.25">
      <c r="A1" s="6" t="s">
        <v>144</v>
      </c>
    </row>
    <row r="2" spans="1:11" x14ac:dyDescent="0.25">
      <c r="A2" s="6" t="s">
        <v>11</v>
      </c>
    </row>
    <row r="3" spans="1:11" ht="15.75" thickBot="1" x14ac:dyDescent="0.3">
      <c r="A3" s="8" t="s">
        <v>195</v>
      </c>
    </row>
    <row r="4" spans="1:11" x14ac:dyDescent="0.25">
      <c r="A4" s="80" t="s">
        <v>138</v>
      </c>
      <c r="B4" s="76" t="s">
        <v>12</v>
      </c>
      <c r="C4" s="78" t="s">
        <v>2</v>
      </c>
      <c r="D4" s="76" t="s">
        <v>12</v>
      </c>
      <c r="E4" s="78" t="s">
        <v>2</v>
      </c>
      <c r="F4" s="76" t="s">
        <v>12</v>
      </c>
      <c r="G4" s="78" t="s">
        <v>2</v>
      </c>
      <c r="H4" s="76" t="s">
        <v>12</v>
      </c>
      <c r="I4" s="78" t="s">
        <v>2</v>
      </c>
      <c r="J4" s="76" t="s">
        <v>12</v>
      </c>
      <c r="K4" s="78" t="s">
        <v>2</v>
      </c>
    </row>
    <row r="5" spans="1:11" ht="14.25" customHeight="1" thickBot="1" x14ac:dyDescent="0.3">
      <c r="A5" s="81"/>
      <c r="B5" s="99">
        <v>2017</v>
      </c>
      <c r="C5" s="100"/>
      <c r="D5" s="99" t="s">
        <v>153</v>
      </c>
      <c r="E5" s="100"/>
      <c r="F5" s="99" t="s">
        <v>160</v>
      </c>
      <c r="G5" s="100"/>
      <c r="H5" s="99" t="s">
        <v>162</v>
      </c>
      <c r="I5" s="100"/>
      <c r="J5" s="99" t="s">
        <v>187</v>
      </c>
      <c r="K5" s="100"/>
    </row>
    <row r="6" spans="1:11" ht="15" customHeight="1" x14ac:dyDescent="0.25">
      <c r="A6" s="39" t="s">
        <v>98</v>
      </c>
      <c r="B6" s="18">
        <f t="shared" ref="B6:C6" si="0">SUM(B7:B8)</f>
        <v>44603501</v>
      </c>
      <c r="C6" s="18">
        <f t="shared" si="0"/>
        <v>43386806</v>
      </c>
      <c r="D6" s="18">
        <f t="shared" ref="D6:E6" si="1">SUM(D7:D8)</f>
        <v>41501724</v>
      </c>
      <c r="E6" s="18">
        <f t="shared" si="1"/>
        <v>41501724</v>
      </c>
      <c r="F6" s="18">
        <f t="shared" ref="F6:G6" si="2">SUM(F7:F8)</f>
        <v>11713186</v>
      </c>
      <c r="G6" s="18">
        <f t="shared" si="2"/>
        <v>0</v>
      </c>
      <c r="H6" s="18">
        <f t="shared" ref="H6:I6" si="3">SUM(H7:H8)</f>
        <v>0</v>
      </c>
      <c r="I6" s="18">
        <f t="shared" si="3"/>
        <v>0</v>
      </c>
      <c r="J6" s="18">
        <f t="shared" ref="J6:K6" si="4">SUM(J7:J8)</f>
        <v>0</v>
      </c>
      <c r="K6" s="18">
        <f t="shared" si="4"/>
        <v>0</v>
      </c>
    </row>
    <row r="7" spans="1:11" ht="15" customHeight="1" x14ac:dyDescent="0.25">
      <c r="A7" s="40" t="s">
        <v>99</v>
      </c>
      <c r="B7" s="27">
        <f>+'Entidad '!C8</f>
        <v>44603501</v>
      </c>
      <c r="C7" s="27">
        <f>+'Entidad '!D8</f>
        <v>43386806</v>
      </c>
      <c r="D7" s="27">
        <f>+'Entidad '!E8</f>
        <v>41501724</v>
      </c>
      <c r="E7" s="27">
        <f>+'Entidad '!F8</f>
        <v>41501724</v>
      </c>
      <c r="F7" s="27">
        <f>+'Entidad '!G8</f>
        <v>11713186</v>
      </c>
      <c r="G7" s="27">
        <f>+'Entidad '!H8</f>
        <v>0</v>
      </c>
      <c r="H7" s="27"/>
      <c r="I7" s="27">
        <f>+'Entidad '!J8</f>
        <v>0</v>
      </c>
      <c r="J7" s="27">
        <f>+'Entidad '!K8</f>
        <v>0</v>
      </c>
      <c r="K7" s="27">
        <f>+'Entidad '!L8</f>
        <v>0</v>
      </c>
    </row>
    <row r="8" spans="1:11" ht="15" customHeight="1" x14ac:dyDescent="0.25">
      <c r="A8" s="41" t="s">
        <v>100</v>
      </c>
      <c r="B8" s="30">
        <f>+'Entidad '!C21</f>
        <v>0</v>
      </c>
      <c r="C8" s="30">
        <f>+'Entidad '!D21</f>
        <v>0</v>
      </c>
      <c r="D8" s="30">
        <f>+'Entidad '!E21</f>
        <v>0</v>
      </c>
      <c r="E8" s="30">
        <f>+'Entidad '!F21</f>
        <v>0</v>
      </c>
      <c r="F8" s="27">
        <f>+'Entidad '!G21</f>
        <v>0</v>
      </c>
      <c r="G8" s="27">
        <f>+'Entidad '!H21</f>
        <v>0</v>
      </c>
      <c r="H8" s="27">
        <f>+'Entidad '!I21</f>
        <v>0</v>
      </c>
      <c r="I8" s="27">
        <f>+'Entidad '!J21</f>
        <v>0</v>
      </c>
      <c r="J8" s="27">
        <f>+'Entidad '!K21</f>
        <v>0</v>
      </c>
      <c r="K8" s="27">
        <f>+'Entidad '!L21</f>
        <v>0</v>
      </c>
    </row>
    <row r="9" spans="1:11" ht="15" customHeight="1" x14ac:dyDescent="0.25">
      <c r="A9" s="39" t="s">
        <v>150</v>
      </c>
      <c r="B9" s="18">
        <f t="shared" ref="B9:G9" si="5">SUM(B10:B12)</f>
        <v>501305218</v>
      </c>
      <c r="C9" s="18">
        <f t="shared" si="5"/>
        <v>477617061</v>
      </c>
      <c r="D9" s="18">
        <f t="shared" si="5"/>
        <v>692328236</v>
      </c>
      <c r="E9" s="18">
        <f t="shared" si="5"/>
        <v>497031240</v>
      </c>
      <c r="F9" s="18">
        <f t="shared" si="5"/>
        <v>286234868</v>
      </c>
      <c r="G9" s="18">
        <f t="shared" si="5"/>
        <v>286234868</v>
      </c>
      <c r="H9" s="18">
        <f t="shared" ref="H9:I9" si="6">SUM(H10:H12)</f>
        <v>315891285</v>
      </c>
      <c r="I9" s="18">
        <f t="shared" si="6"/>
        <v>229595187</v>
      </c>
      <c r="J9" s="18">
        <f t="shared" ref="J9:K9" si="7">SUM(J10:J12)</f>
        <v>50000000</v>
      </c>
      <c r="K9" s="18">
        <f t="shared" si="7"/>
        <v>5740759</v>
      </c>
    </row>
    <row r="10" spans="1:11" ht="15" customHeight="1" x14ac:dyDescent="0.25">
      <c r="A10" s="41" t="s">
        <v>101</v>
      </c>
      <c r="B10" s="27">
        <f>+'Entidad '!C10</f>
        <v>500000000</v>
      </c>
      <c r="C10" s="27">
        <f>+'Entidad '!D10</f>
        <v>476311843</v>
      </c>
      <c r="D10" s="27">
        <f>+'Entidad '!E10</f>
        <v>692328236</v>
      </c>
      <c r="E10" s="27">
        <f>+'Entidad '!F10</f>
        <v>497031240</v>
      </c>
      <c r="F10" s="27">
        <f>+'Entidad '!G10</f>
        <v>262317044</v>
      </c>
      <c r="G10" s="27">
        <f>+'Entidad '!H10</f>
        <v>262317044</v>
      </c>
      <c r="H10" s="27">
        <f>+'Entidad '!I10</f>
        <v>212000000</v>
      </c>
      <c r="I10" s="27">
        <f>+'Entidad '!J10</f>
        <v>145703902</v>
      </c>
      <c r="J10" s="27">
        <f>+'Entidad '!K10</f>
        <v>0</v>
      </c>
      <c r="K10" s="27">
        <f>+'Entidad '!L10</f>
        <v>0</v>
      </c>
    </row>
    <row r="11" spans="1:11" ht="15" customHeight="1" x14ac:dyDescent="0.25">
      <c r="A11" s="41" t="s">
        <v>158</v>
      </c>
      <c r="B11" s="27">
        <f>+'Entidad '!C23</f>
        <v>1305218</v>
      </c>
      <c r="C11" s="27">
        <f>+'Entidad '!D23</f>
        <v>1305218</v>
      </c>
      <c r="D11" s="27">
        <f>+'Entidad '!E23</f>
        <v>0</v>
      </c>
      <c r="E11" s="27">
        <f>+'Entidad '!F23</f>
        <v>0</v>
      </c>
      <c r="F11" s="27">
        <f>+'Entidad '!G23</f>
        <v>23917824</v>
      </c>
      <c r="G11" s="27">
        <f>+'Entidad '!H23</f>
        <v>23917824</v>
      </c>
      <c r="H11" s="27">
        <f>+'Entidad '!I23</f>
        <v>103891285</v>
      </c>
      <c r="I11" s="27">
        <f>+'Entidad '!J23</f>
        <v>83891285</v>
      </c>
      <c r="J11" s="27">
        <f>+'Entidad '!K23</f>
        <v>50000000</v>
      </c>
      <c r="K11" s="27">
        <f>+'Entidad '!L23</f>
        <v>5740759</v>
      </c>
    </row>
    <row r="12" spans="1:11" ht="15" customHeight="1" x14ac:dyDescent="0.25">
      <c r="A12" s="41" t="s">
        <v>102</v>
      </c>
      <c r="B12" s="27">
        <f>+'Entidad '!C43</f>
        <v>0</v>
      </c>
      <c r="C12" s="27">
        <f>+'Entidad '!D43</f>
        <v>0</v>
      </c>
      <c r="D12" s="27">
        <f>+'Entidad '!E43</f>
        <v>0</v>
      </c>
      <c r="E12" s="27">
        <f>+'Entidad '!F43</f>
        <v>0</v>
      </c>
      <c r="F12" s="27">
        <f>+'Entidad '!G43</f>
        <v>0</v>
      </c>
      <c r="G12" s="27">
        <f>+'Entidad '!H43</f>
        <v>0</v>
      </c>
      <c r="H12" s="27">
        <f>+'Entidad '!I43</f>
        <v>0</v>
      </c>
      <c r="I12" s="27">
        <f>+'Entidad '!J43</f>
        <v>0</v>
      </c>
      <c r="J12" s="27">
        <f>+'Entidad '!K43</f>
        <v>0</v>
      </c>
      <c r="K12" s="27">
        <f>+'Entidad '!L43</f>
        <v>0</v>
      </c>
    </row>
    <row r="13" spans="1:11" ht="15" customHeight="1" x14ac:dyDescent="0.25">
      <c r="A13" s="39" t="s">
        <v>151</v>
      </c>
      <c r="B13" s="18">
        <f t="shared" ref="B13:G13" si="8">SUM(B14:B16)</f>
        <v>4405019313</v>
      </c>
      <c r="C13" s="18">
        <f t="shared" si="8"/>
        <v>4395962302</v>
      </c>
      <c r="D13" s="18">
        <f t="shared" si="8"/>
        <v>3330425012</v>
      </c>
      <c r="E13" s="18">
        <f t="shared" si="8"/>
        <v>2982873956</v>
      </c>
      <c r="F13" s="18">
        <f t="shared" si="8"/>
        <v>21846552374</v>
      </c>
      <c r="G13" s="18">
        <f t="shared" si="8"/>
        <v>12270020594</v>
      </c>
      <c r="H13" s="18">
        <f t="shared" ref="H13:I13" si="9">SUM(H14:H16)</f>
        <v>3748313194</v>
      </c>
      <c r="I13" s="18">
        <f t="shared" si="9"/>
        <v>3292007489</v>
      </c>
      <c r="J13" s="18">
        <f t="shared" ref="J13:K13" si="10">SUM(J14:J16)</f>
        <v>5215372970</v>
      </c>
      <c r="K13" s="18">
        <f t="shared" si="10"/>
        <v>4303267778</v>
      </c>
    </row>
    <row r="14" spans="1:11" ht="15" customHeight="1" x14ac:dyDescent="0.25">
      <c r="A14" s="41" t="s">
        <v>48</v>
      </c>
      <c r="B14" s="27">
        <f>+'Entidad '!C24</f>
        <v>4240588386</v>
      </c>
      <c r="C14" s="27">
        <f>+'Entidad '!D24</f>
        <v>4240588386</v>
      </c>
      <c r="D14" s="27">
        <f>+'Entidad '!E24</f>
        <v>2830425012</v>
      </c>
      <c r="E14" s="27">
        <f>+'Entidad '!F24</f>
        <v>2830425012</v>
      </c>
      <c r="F14" s="27">
        <f>+'Entidad '!G24</f>
        <v>21000000000</v>
      </c>
      <c r="G14" s="27">
        <f>+'Entidad '!H24</f>
        <v>11423468220</v>
      </c>
      <c r="H14" s="27">
        <f>+'Entidad '!I24</f>
        <v>3248313194</v>
      </c>
      <c r="I14" s="27">
        <f>+'Entidad '!J24</f>
        <v>3192156193</v>
      </c>
      <c r="J14" s="27">
        <f>+'Entidad '!K24</f>
        <v>4698586260</v>
      </c>
      <c r="K14" s="27">
        <f>+'Entidad '!L24</f>
        <v>3786481068</v>
      </c>
    </row>
    <row r="15" spans="1:11" ht="15" customHeight="1" x14ac:dyDescent="0.25">
      <c r="A15" s="41" t="s">
        <v>76</v>
      </c>
      <c r="B15" s="27">
        <f>+'Entidad '!C40</f>
        <v>52355420</v>
      </c>
      <c r="C15" s="27">
        <f>+'Entidad '!D40</f>
        <v>43298409</v>
      </c>
      <c r="D15" s="27">
        <f>+'Entidad '!E40</f>
        <v>0</v>
      </c>
      <c r="E15" s="27">
        <f>+'Entidad '!F40</f>
        <v>0</v>
      </c>
      <c r="F15" s="27">
        <f>+'Entidad '!G40</f>
        <v>0</v>
      </c>
      <c r="G15" s="27">
        <f>+'Entidad '!H40</f>
        <v>0</v>
      </c>
      <c r="H15" s="27">
        <f>+'Entidad '!I40</f>
        <v>0</v>
      </c>
      <c r="I15" s="27">
        <f>+'Entidad '!J40</f>
        <v>0</v>
      </c>
      <c r="J15" s="27">
        <f>+'Entidad '!K40</f>
        <v>0</v>
      </c>
      <c r="K15" s="27">
        <f>+'Entidad '!L40</f>
        <v>0</v>
      </c>
    </row>
    <row r="16" spans="1:11" ht="15" customHeight="1" x14ac:dyDescent="0.25">
      <c r="A16" s="49" t="s">
        <v>152</v>
      </c>
      <c r="B16" s="27">
        <f>+'Entidad '!C25</f>
        <v>112075507</v>
      </c>
      <c r="C16" s="27">
        <f>+'Entidad '!D25</f>
        <v>112075507</v>
      </c>
      <c r="D16" s="27">
        <f>+'Entidad '!E25</f>
        <v>500000000</v>
      </c>
      <c r="E16" s="27">
        <f>+'Entidad '!F25</f>
        <v>152448944</v>
      </c>
      <c r="F16" s="27">
        <f>+'Entidad '!G25</f>
        <v>846552374</v>
      </c>
      <c r="G16" s="27">
        <f>+'Entidad '!H25</f>
        <v>846552374</v>
      </c>
      <c r="H16" s="27">
        <f>+'Entidad '!I25</f>
        <v>500000000</v>
      </c>
      <c r="I16" s="27">
        <f>+'Entidad '!J25</f>
        <v>99851296</v>
      </c>
      <c r="J16" s="27">
        <f>+'Entidad '!K25</f>
        <v>516786710</v>
      </c>
      <c r="K16" s="27">
        <f>+'Entidad '!L25</f>
        <v>516786710</v>
      </c>
    </row>
    <row r="17" spans="1:11" ht="15" customHeight="1" x14ac:dyDescent="0.25">
      <c r="A17" s="39" t="s">
        <v>103</v>
      </c>
      <c r="B17" s="18">
        <f t="shared" ref="B17:C17" si="11">SUM(B18:B20)</f>
        <v>2370138000</v>
      </c>
      <c r="C17" s="18">
        <f t="shared" si="11"/>
        <v>2361362437</v>
      </c>
      <c r="D17" s="18">
        <f t="shared" ref="D17:E17" si="12">SUM(D18:D20)</f>
        <v>1005212000</v>
      </c>
      <c r="E17" s="18">
        <f t="shared" si="12"/>
        <v>960994253</v>
      </c>
      <c r="F17" s="18">
        <f t="shared" ref="F17:G17" si="13">SUM(F18:F20)</f>
        <v>6304070000</v>
      </c>
      <c r="G17" s="18">
        <f t="shared" si="13"/>
        <v>6263299575</v>
      </c>
      <c r="H17" s="18">
        <f t="shared" ref="H17:I17" si="14">SUM(H18:H20)</f>
        <v>4109284015</v>
      </c>
      <c r="I17" s="18">
        <f t="shared" si="14"/>
        <v>4043358334</v>
      </c>
      <c r="J17" s="18">
        <f t="shared" ref="J17:K17" si="15">SUM(J18:J20)</f>
        <v>103408034</v>
      </c>
      <c r="K17" s="18">
        <f t="shared" si="15"/>
        <v>65570213</v>
      </c>
    </row>
    <row r="18" spans="1:11" ht="15" customHeight="1" x14ac:dyDescent="0.25">
      <c r="A18" s="41" t="s">
        <v>104</v>
      </c>
      <c r="B18" s="27">
        <f>+'Entidad '!C11</f>
        <v>2220138000</v>
      </c>
      <c r="C18" s="27">
        <f>+'Entidad '!D11</f>
        <v>2213385616</v>
      </c>
      <c r="D18" s="27">
        <f>+'Entidad '!E11</f>
        <v>844712000</v>
      </c>
      <c r="E18" s="27">
        <f>+'Entidad '!F11</f>
        <v>839715735</v>
      </c>
      <c r="F18" s="27">
        <f>+'Entidad '!G11</f>
        <v>6142570000</v>
      </c>
      <c r="G18" s="27">
        <f>+'Entidad '!H11</f>
        <v>6128370891</v>
      </c>
      <c r="H18" s="27">
        <f>+'Entidad '!I11</f>
        <v>3959284015</v>
      </c>
      <c r="I18" s="27">
        <f>+'Entidad '!J11</f>
        <v>3956579566</v>
      </c>
      <c r="J18" s="27">
        <f>+'Entidad '!K11</f>
        <v>8046503</v>
      </c>
      <c r="K18" s="27">
        <f>+'Entidad '!L11</f>
        <v>7268033</v>
      </c>
    </row>
    <row r="19" spans="1:11" ht="15" customHeight="1" x14ac:dyDescent="0.25">
      <c r="A19" s="41" t="s">
        <v>105</v>
      </c>
      <c r="B19" s="27">
        <f>+'Entidad '!C33</f>
        <v>150000000</v>
      </c>
      <c r="C19" s="27">
        <f>+'Entidad '!D33</f>
        <v>147976821</v>
      </c>
      <c r="D19" s="27">
        <f>+'Entidad '!E33</f>
        <v>160500000</v>
      </c>
      <c r="E19" s="27">
        <f>+'Entidad '!F33</f>
        <v>121278518</v>
      </c>
      <c r="F19" s="27">
        <f>+'Entidad '!G33</f>
        <v>161500000</v>
      </c>
      <c r="G19" s="27">
        <f>+'Entidad '!H33</f>
        <v>134928684</v>
      </c>
      <c r="H19" s="27">
        <f>+'Entidad '!I33</f>
        <v>150000000</v>
      </c>
      <c r="I19" s="27">
        <f>+'Entidad '!J33</f>
        <v>86778768</v>
      </c>
      <c r="J19" s="27">
        <f>+'Entidad '!K33</f>
        <v>95361531</v>
      </c>
      <c r="K19" s="27">
        <f>+'Entidad '!L33</f>
        <v>58302180</v>
      </c>
    </row>
    <row r="20" spans="1:11" ht="15" customHeight="1" x14ac:dyDescent="0.25">
      <c r="A20" s="41" t="s">
        <v>106</v>
      </c>
      <c r="B20" s="27">
        <f>+'Entidad '!C47</f>
        <v>0</v>
      </c>
      <c r="C20" s="27">
        <f>+'Entidad '!D47</f>
        <v>0</v>
      </c>
      <c r="D20" s="27">
        <f>+'Entidad '!E47</f>
        <v>0</v>
      </c>
      <c r="E20" s="27">
        <f>+'Entidad '!F47</f>
        <v>0</v>
      </c>
      <c r="F20" s="27">
        <f>+'Entidad '!G47</f>
        <v>0</v>
      </c>
      <c r="G20" s="27">
        <f>+'Entidad '!H47</f>
        <v>0</v>
      </c>
      <c r="H20" s="27">
        <f>+'Entidad '!I47</f>
        <v>0</v>
      </c>
      <c r="I20" s="27">
        <f>+'Entidad '!J47</f>
        <v>0</v>
      </c>
      <c r="J20" s="27">
        <f>+'Entidad '!K47</f>
        <v>0</v>
      </c>
      <c r="K20" s="27">
        <f>+'Entidad '!L47</f>
        <v>0</v>
      </c>
    </row>
    <row r="21" spans="1:11" ht="15" customHeight="1" x14ac:dyDescent="0.25">
      <c r="A21" s="39" t="s">
        <v>107</v>
      </c>
      <c r="B21" s="18">
        <f t="shared" ref="B21:K21" si="16">+B22</f>
        <v>25041177</v>
      </c>
      <c r="C21" s="18">
        <f t="shared" si="16"/>
        <v>21982368</v>
      </c>
      <c r="D21" s="18">
        <f t="shared" si="16"/>
        <v>661516195</v>
      </c>
      <c r="E21" s="18">
        <f t="shared" si="16"/>
        <v>651295592</v>
      </c>
      <c r="F21" s="18">
        <f t="shared" si="16"/>
        <v>20312000</v>
      </c>
      <c r="G21" s="18">
        <f t="shared" si="16"/>
        <v>0</v>
      </c>
      <c r="H21" s="18">
        <f t="shared" si="16"/>
        <v>10000000</v>
      </c>
      <c r="I21" s="18">
        <f t="shared" si="16"/>
        <v>0</v>
      </c>
      <c r="J21" s="18">
        <f t="shared" si="16"/>
        <v>823476520</v>
      </c>
      <c r="K21" s="18">
        <f t="shared" si="16"/>
        <v>816585612</v>
      </c>
    </row>
    <row r="22" spans="1:11" ht="15" customHeight="1" x14ac:dyDescent="0.25">
      <c r="A22" s="41" t="s">
        <v>108</v>
      </c>
      <c r="B22" s="27">
        <f>+'Entidad '!C18</f>
        <v>25041177</v>
      </c>
      <c r="C22" s="27">
        <f>+'Entidad '!D18</f>
        <v>21982368</v>
      </c>
      <c r="D22" s="27">
        <f>+'Entidad '!E18</f>
        <v>661516195</v>
      </c>
      <c r="E22" s="27">
        <f>+'Entidad '!F18</f>
        <v>651295592</v>
      </c>
      <c r="F22" s="27">
        <f>+'Entidad '!G18</f>
        <v>20312000</v>
      </c>
      <c r="G22" s="27">
        <f>+'Entidad '!H18</f>
        <v>0</v>
      </c>
      <c r="H22" s="27">
        <f>+'Entidad '!I18</f>
        <v>10000000</v>
      </c>
      <c r="I22" s="27">
        <f>+'Entidad '!J18</f>
        <v>0</v>
      </c>
      <c r="J22" s="27">
        <f>+'Entidad '!K18</f>
        <v>823476520</v>
      </c>
      <c r="K22" s="27">
        <f>+'Entidad '!L18</f>
        <v>816585612</v>
      </c>
    </row>
    <row r="23" spans="1:11" ht="15" customHeight="1" x14ac:dyDescent="0.25">
      <c r="A23" s="39" t="s">
        <v>109</v>
      </c>
      <c r="B23" s="18">
        <f t="shared" ref="B23:K23" si="17">SUM(B24:B25)</f>
        <v>78995002</v>
      </c>
      <c r="C23" s="18">
        <f t="shared" si="17"/>
        <v>75039486</v>
      </c>
      <c r="D23" s="18">
        <f t="shared" si="17"/>
        <v>0</v>
      </c>
      <c r="E23" s="18">
        <f t="shared" si="17"/>
        <v>0</v>
      </c>
      <c r="F23" s="18">
        <f t="shared" si="17"/>
        <v>138077316</v>
      </c>
      <c r="G23" s="18">
        <f t="shared" si="17"/>
        <v>133596300</v>
      </c>
      <c r="H23" s="18">
        <f t="shared" si="17"/>
        <v>62457749</v>
      </c>
      <c r="I23" s="18">
        <f t="shared" si="17"/>
        <v>62457749</v>
      </c>
      <c r="J23" s="18">
        <f t="shared" si="17"/>
        <v>30797746</v>
      </c>
      <c r="K23" s="18">
        <f t="shared" si="17"/>
        <v>30797746</v>
      </c>
    </row>
    <row r="24" spans="1:11" ht="15" customHeight="1" x14ac:dyDescent="0.25">
      <c r="A24" s="41" t="s">
        <v>110</v>
      </c>
      <c r="B24" s="27">
        <f>+'Entidad '!C15</f>
        <v>56673997</v>
      </c>
      <c r="C24" s="27">
        <f>+'Entidad '!D15</f>
        <v>52718481</v>
      </c>
      <c r="D24" s="27">
        <f>+'Entidad '!E15</f>
        <v>0</v>
      </c>
      <c r="E24" s="27">
        <f>+'Entidad '!F15</f>
        <v>0</v>
      </c>
      <c r="F24" s="27">
        <f>+'Entidad '!G15</f>
        <v>0</v>
      </c>
      <c r="G24" s="27">
        <f>+'Entidad '!H15</f>
        <v>0</v>
      </c>
      <c r="H24" s="27">
        <f>+'Entidad '!I15</f>
        <v>32948141</v>
      </c>
      <c r="I24" s="27">
        <f>+'Entidad '!J15</f>
        <v>32948141</v>
      </c>
      <c r="J24" s="27">
        <f>+'Entidad '!K15</f>
        <v>200000</v>
      </c>
      <c r="K24" s="27">
        <f>+'Entidad '!L15</f>
        <v>200000</v>
      </c>
    </row>
    <row r="25" spans="1:11" ht="15" customHeight="1" x14ac:dyDescent="0.25">
      <c r="A25" s="41" t="s">
        <v>111</v>
      </c>
      <c r="B25" s="27">
        <f>+'Entidad '!C29</f>
        <v>22321005</v>
      </c>
      <c r="C25" s="27">
        <f>+'Entidad '!D29</f>
        <v>22321005</v>
      </c>
      <c r="D25" s="27">
        <f>+'Entidad '!E29</f>
        <v>0</v>
      </c>
      <c r="E25" s="27">
        <f>+'Entidad '!F29</f>
        <v>0</v>
      </c>
      <c r="F25" s="27">
        <f>+'Entidad '!G29</f>
        <v>138077316</v>
      </c>
      <c r="G25" s="27">
        <f>+'Entidad '!H29</f>
        <v>133596300</v>
      </c>
      <c r="H25" s="27">
        <f>+'Entidad '!I29</f>
        <v>29509608</v>
      </c>
      <c r="I25" s="27">
        <f>+'Entidad '!J29</f>
        <v>29509608</v>
      </c>
      <c r="J25" s="27">
        <f>+'Entidad '!K29</f>
        <v>30597746</v>
      </c>
      <c r="K25" s="27">
        <f>+'Entidad '!L29</f>
        <v>30597746</v>
      </c>
    </row>
    <row r="26" spans="1:11" ht="15" customHeight="1" x14ac:dyDescent="0.25">
      <c r="A26" s="39" t="s">
        <v>112</v>
      </c>
      <c r="B26" s="18">
        <f t="shared" ref="B26:C26" si="18">SUM(B27:B29)</f>
        <v>334139401</v>
      </c>
      <c r="C26" s="18">
        <f t="shared" si="18"/>
        <v>188355340.90000001</v>
      </c>
      <c r="D26" s="18">
        <f t="shared" ref="D26:E26" si="19">SUM(D27:D29)</f>
        <v>665660472</v>
      </c>
      <c r="E26" s="18">
        <f t="shared" si="19"/>
        <v>32196094</v>
      </c>
      <c r="F26" s="18">
        <f t="shared" ref="F26:G26" si="20">SUM(F27:F29)</f>
        <v>500000000</v>
      </c>
      <c r="G26" s="18">
        <f t="shared" si="20"/>
        <v>168164363</v>
      </c>
      <c r="H26" s="18">
        <f t="shared" ref="H26:I26" si="21">SUM(H27:H29)</f>
        <v>400000000</v>
      </c>
      <c r="I26" s="18">
        <f t="shared" si="21"/>
        <v>76499839</v>
      </c>
      <c r="J26" s="18">
        <f t="shared" ref="J26:K26" si="22">SUM(J27:J29)</f>
        <v>9733805</v>
      </c>
      <c r="K26" s="18">
        <f t="shared" si="22"/>
        <v>9733805</v>
      </c>
    </row>
    <row r="27" spans="1:11" ht="15" customHeight="1" x14ac:dyDescent="0.25">
      <c r="A27" s="41" t="s">
        <v>113</v>
      </c>
      <c r="B27" s="27">
        <f>+'Entidad '!C12</f>
        <v>192481371</v>
      </c>
      <c r="C27" s="27">
        <f>+'Entidad '!D12</f>
        <v>159538312</v>
      </c>
      <c r="D27" s="27">
        <f>+'Entidad '!E12</f>
        <v>25519600</v>
      </c>
      <c r="E27" s="27">
        <f>+'Entidad '!F12</f>
        <v>25519600</v>
      </c>
      <c r="F27" s="27">
        <f>+'Entidad '!G12</f>
        <v>0</v>
      </c>
      <c r="G27" s="27">
        <f>+'Entidad '!H12</f>
        <v>0</v>
      </c>
      <c r="H27" s="27">
        <f>+'Entidad '!I12</f>
        <v>0</v>
      </c>
      <c r="I27" s="27">
        <f>+'Entidad '!J12</f>
        <v>0</v>
      </c>
      <c r="J27" s="27">
        <f>+'Entidad '!K12</f>
        <v>9733805</v>
      </c>
      <c r="K27" s="27">
        <f>+'Entidad '!L12</f>
        <v>9733805</v>
      </c>
    </row>
    <row r="28" spans="1:11" ht="15" customHeight="1" x14ac:dyDescent="0.25">
      <c r="A28" s="41" t="s">
        <v>114</v>
      </c>
      <c r="B28" s="27">
        <f>+'Entidad '!C42</f>
        <v>0</v>
      </c>
      <c r="C28" s="27">
        <f>+'Entidad '!D42</f>
        <v>0</v>
      </c>
      <c r="D28" s="27">
        <f>+'Entidad '!E42</f>
        <v>0</v>
      </c>
      <c r="E28" s="27">
        <f>+'Entidad '!F42</f>
        <v>0</v>
      </c>
      <c r="F28" s="27">
        <f>+'Entidad '!G42</f>
        <v>0</v>
      </c>
      <c r="G28" s="27">
        <f>+'Entidad '!H42</f>
        <v>0</v>
      </c>
      <c r="H28" s="27">
        <f>+'Entidad '!I42</f>
        <v>0</v>
      </c>
      <c r="I28" s="27">
        <f>+'Entidad '!J42</f>
        <v>0</v>
      </c>
      <c r="J28" s="27">
        <f>+'Entidad '!K42</f>
        <v>0</v>
      </c>
      <c r="K28" s="27">
        <f>+'Entidad '!L42</f>
        <v>0</v>
      </c>
    </row>
    <row r="29" spans="1:11" ht="15" customHeight="1" x14ac:dyDescent="0.25">
      <c r="A29" s="41" t="s">
        <v>115</v>
      </c>
      <c r="B29" s="27">
        <f>+'Entidad '!C28</f>
        <v>141658030</v>
      </c>
      <c r="C29" s="27">
        <f>+'Entidad '!D28</f>
        <v>28817028.899999999</v>
      </c>
      <c r="D29" s="27">
        <f>+'Entidad '!E28</f>
        <v>640140872</v>
      </c>
      <c r="E29" s="27">
        <f>+'Entidad '!F28</f>
        <v>6676494</v>
      </c>
      <c r="F29" s="27">
        <f>+'Entidad '!G28</f>
        <v>500000000</v>
      </c>
      <c r="G29" s="27">
        <f>+'Entidad '!H28</f>
        <v>168164363</v>
      </c>
      <c r="H29" s="27">
        <f>+'Entidad '!I28</f>
        <v>400000000</v>
      </c>
      <c r="I29" s="27">
        <f>+'Entidad '!J28</f>
        <v>76499839</v>
      </c>
      <c r="J29" s="27">
        <f>+'Entidad '!K28</f>
        <v>0</v>
      </c>
      <c r="K29" s="27">
        <f>+'Entidad '!L28</f>
        <v>0</v>
      </c>
    </row>
    <row r="30" spans="1:11" ht="15" customHeight="1" x14ac:dyDescent="0.25">
      <c r="A30" s="39" t="s">
        <v>116</v>
      </c>
      <c r="B30" s="18">
        <f t="shared" ref="B30:C30" si="23">SUM(B31:B32)</f>
        <v>32466553924</v>
      </c>
      <c r="C30" s="18">
        <f t="shared" si="23"/>
        <v>29303258209</v>
      </c>
      <c r="D30" s="18">
        <f t="shared" ref="D30:E30" si="24">SUM(D31:D32)</f>
        <v>4792984194</v>
      </c>
      <c r="E30" s="18">
        <f t="shared" si="24"/>
        <v>1964221324</v>
      </c>
      <c r="F30" s="18">
        <f t="shared" ref="F30:G30" si="25">SUM(F31:F32)</f>
        <v>5447255717</v>
      </c>
      <c r="G30" s="18">
        <f t="shared" si="25"/>
        <v>1770922539</v>
      </c>
      <c r="H30" s="18">
        <f t="shared" ref="H30:I30" si="26">SUM(H31:H32)</f>
        <v>940000000</v>
      </c>
      <c r="I30" s="18">
        <f t="shared" si="26"/>
        <v>434287026</v>
      </c>
      <c r="J30" s="18">
        <f t="shared" ref="J30:K30" si="27">SUM(J31:J32)</f>
        <v>1531721000</v>
      </c>
      <c r="K30" s="18">
        <f t="shared" si="27"/>
        <v>89974021</v>
      </c>
    </row>
    <row r="31" spans="1:11" ht="15" customHeight="1" x14ac:dyDescent="0.25">
      <c r="A31" s="42" t="s">
        <v>136</v>
      </c>
      <c r="B31" s="27">
        <f>+'Entidad '!C14</f>
        <v>593282924</v>
      </c>
      <c r="C31" s="27">
        <f>+'Entidad '!D14</f>
        <v>503239801</v>
      </c>
      <c r="D31" s="27">
        <f>+'Entidad '!E14</f>
        <v>984194</v>
      </c>
      <c r="E31" s="27">
        <f>+'Entidad '!F14</f>
        <v>0</v>
      </c>
      <c r="F31" s="27">
        <f>+'Entidad '!G14</f>
        <v>655255717</v>
      </c>
      <c r="G31" s="27">
        <f>+'Entidad '!H14</f>
        <v>655255717</v>
      </c>
      <c r="H31" s="27">
        <f>+'Entidad '!I14</f>
        <v>0</v>
      </c>
      <c r="I31" s="27">
        <f>+'Entidad '!J14</f>
        <v>0</v>
      </c>
      <c r="J31" s="27">
        <f>+'Entidad '!K14</f>
        <v>0</v>
      </c>
      <c r="K31" s="27">
        <f>+'Entidad '!L14</f>
        <v>0</v>
      </c>
    </row>
    <row r="32" spans="1:11" ht="15" customHeight="1" x14ac:dyDescent="0.25">
      <c r="A32" s="41" t="s">
        <v>117</v>
      </c>
      <c r="B32" s="27">
        <f>+'Entidad '!C30</f>
        <v>31873271000</v>
      </c>
      <c r="C32" s="27">
        <f>+'Entidad '!D30</f>
        <v>28800018408</v>
      </c>
      <c r="D32" s="27">
        <f>+'Entidad '!E30</f>
        <v>4792000000</v>
      </c>
      <c r="E32" s="27">
        <f>+'Entidad '!F30</f>
        <v>1964221324</v>
      </c>
      <c r="F32" s="27">
        <f>+'Entidad '!G30</f>
        <v>4792000000</v>
      </c>
      <c r="G32" s="27">
        <f>+'Entidad '!H30</f>
        <v>1115666822</v>
      </c>
      <c r="H32" s="27">
        <f>+'Entidad '!I30</f>
        <v>940000000</v>
      </c>
      <c r="I32" s="27">
        <f>+'Entidad '!J30</f>
        <v>434287026</v>
      </c>
      <c r="J32" s="27">
        <f>+'Entidad '!K30</f>
        <v>1531721000</v>
      </c>
      <c r="K32" s="27">
        <f>+'Entidad '!L30</f>
        <v>89974021</v>
      </c>
    </row>
    <row r="33" spans="1:11" ht="15" customHeight="1" x14ac:dyDescent="0.25">
      <c r="A33" s="39" t="s">
        <v>118</v>
      </c>
      <c r="B33" s="18">
        <f t="shared" ref="B33:K33" si="28">SUM(B34:B34)</f>
        <v>21960604</v>
      </c>
      <c r="C33" s="18">
        <f t="shared" si="28"/>
        <v>17961899</v>
      </c>
      <c r="D33" s="18">
        <f t="shared" si="28"/>
        <v>6506271</v>
      </c>
      <c r="E33" s="18">
        <f t="shared" si="28"/>
        <v>4886699</v>
      </c>
      <c r="F33" s="18">
        <f t="shared" si="28"/>
        <v>0</v>
      </c>
      <c r="G33" s="18">
        <f t="shared" si="28"/>
        <v>0</v>
      </c>
      <c r="H33" s="18">
        <f t="shared" si="28"/>
        <v>0</v>
      </c>
      <c r="I33" s="18">
        <f t="shared" si="28"/>
        <v>0</v>
      </c>
      <c r="J33" s="18">
        <f t="shared" si="28"/>
        <v>0</v>
      </c>
      <c r="K33" s="18">
        <f t="shared" si="28"/>
        <v>0</v>
      </c>
    </row>
    <row r="34" spans="1:11" ht="15" customHeight="1" x14ac:dyDescent="0.25">
      <c r="A34" s="40" t="s">
        <v>156</v>
      </c>
      <c r="B34" s="27">
        <f>+'Entidad '!C20</f>
        <v>21960604</v>
      </c>
      <c r="C34" s="27">
        <f>+'Entidad '!D20</f>
        <v>17961899</v>
      </c>
      <c r="D34" s="27">
        <f>+'Entidad '!E20</f>
        <v>6506271</v>
      </c>
      <c r="E34" s="27">
        <f>+'Entidad '!F20</f>
        <v>4886699</v>
      </c>
      <c r="F34" s="27">
        <f>+'Entidad '!G20</f>
        <v>0</v>
      </c>
      <c r="G34" s="27">
        <f>+'Entidad '!H20</f>
        <v>0</v>
      </c>
      <c r="H34" s="27">
        <f>+'Entidad '!I20</f>
        <v>0</v>
      </c>
      <c r="I34" s="27">
        <f>+'Entidad '!J20</f>
        <v>0</v>
      </c>
      <c r="J34" s="27">
        <f>+'Entidad '!K20</f>
        <v>0</v>
      </c>
      <c r="K34" s="27">
        <f>+'Entidad '!L20</f>
        <v>0</v>
      </c>
    </row>
    <row r="35" spans="1:11" ht="15" customHeight="1" x14ac:dyDescent="0.25">
      <c r="A35" s="39" t="s">
        <v>119</v>
      </c>
      <c r="B35" s="18">
        <f t="shared" ref="B35:K35" si="29">SUM(B36:B40)</f>
        <v>14067687</v>
      </c>
      <c r="C35" s="18">
        <f t="shared" si="29"/>
        <v>13013258</v>
      </c>
      <c r="D35" s="18">
        <f t="shared" si="29"/>
        <v>1061444214</v>
      </c>
      <c r="E35" s="18">
        <f t="shared" si="29"/>
        <v>890484246</v>
      </c>
      <c r="F35" s="18">
        <f t="shared" si="29"/>
        <v>218167261</v>
      </c>
      <c r="G35" s="18">
        <f t="shared" si="29"/>
        <v>201842395</v>
      </c>
      <c r="H35" s="18">
        <f t="shared" si="29"/>
        <v>44857592</v>
      </c>
      <c r="I35" s="18">
        <f t="shared" si="29"/>
        <v>43245783</v>
      </c>
      <c r="J35" s="18">
        <f t="shared" si="29"/>
        <v>0</v>
      </c>
      <c r="K35" s="18">
        <f t="shared" si="29"/>
        <v>0</v>
      </c>
    </row>
    <row r="36" spans="1:11" ht="15" customHeight="1" x14ac:dyDescent="0.25">
      <c r="A36" s="40" t="s">
        <v>120</v>
      </c>
      <c r="B36" s="27">
        <f>+'Entidad '!C17</f>
        <v>0</v>
      </c>
      <c r="C36" s="27">
        <f>+'Entidad '!D17</f>
        <v>0</v>
      </c>
      <c r="D36" s="27">
        <f>+'Entidad '!E17</f>
        <v>0</v>
      </c>
      <c r="E36" s="27">
        <f>+'Entidad '!F17</f>
        <v>0</v>
      </c>
      <c r="F36" s="27">
        <f>+'Entidad '!G17</f>
        <v>0</v>
      </c>
      <c r="G36" s="27">
        <f>+'Entidad '!H17</f>
        <v>0</v>
      </c>
      <c r="H36" s="27">
        <f>+'Entidad '!I17</f>
        <v>0</v>
      </c>
      <c r="I36" s="27">
        <f>+'Entidad '!J17</f>
        <v>0</v>
      </c>
      <c r="J36" s="27">
        <f>+'Entidad '!K17</f>
        <v>0</v>
      </c>
      <c r="K36" s="27">
        <f>+'Entidad '!L17</f>
        <v>0</v>
      </c>
    </row>
    <row r="37" spans="1:11" ht="15" customHeight="1" x14ac:dyDescent="0.25">
      <c r="A37" s="40" t="s">
        <v>121</v>
      </c>
      <c r="B37" s="27">
        <f>+'Entidad '!C35</f>
        <v>14067687</v>
      </c>
      <c r="C37" s="27">
        <f>+'Entidad '!D35</f>
        <v>13013258</v>
      </c>
      <c r="D37" s="27">
        <f>+'Entidad '!E35</f>
        <v>1061444214</v>
      </c>
      <c r="E37" s="27">
        <f>+'Entidad '!F35</f>
        <v>890484246</v>
      </c>
      <c r="F37" s="27">
        <f>+'Entidad '!G35</f>
        <v>218167261</v>
      </c>
      <c r="G37" s="27">
        <f>+'Entidad '!H35</f>
        <v>201842395</v>
      </c>
      <c r="H37" s="27">
        <f>+'Entidad '!I35</f>
        <v>34820983</v>
      </c>
      <c r="I37" s="27">
        <f>+'Entidad '!J35</f>
        <v>34820983</v>
      </c>
      <c r="J37" s="27">
        <f>+'Entidad '!K35</f>
        <v>0</v>
      </c>
      <c r="K37" s="27">
        <f>+'Entidad '!L35</f>
        <v>0</v>
      </c>
    </row>
    <row r="38" spans="1:11" ht="15" customHeight="1" x14ac:dyDescent="0.25">
      <c r="A38" s="40" t="s">
        <v>122</v>
      </c>
      <c r="B38" s="27">
        <f>+'Entidad '!C36</f>
        <v>0</v>
      </c>
      <c r="C38" s="27">
        <f>+'Entidad '!D36</f>
        <v>0</v>
      </c>
      <c r="D38" s="27">
        <f>+'Entidad '!E36</f>
        <v>0</v>
      </c>
      <c r="E38" s="27">
        <f>+'Entidad '!F36</f>
        <v>0</v>
      </c>
      <c r="F38" s="27">
        <f>+'Entidad '!G36</f>
        <v>0</v>
      </c>
      <c r="G38" s="27">
        <f>+'Entidad '!H36</f>
        <v>0</v>
      </c>
      <c r="H38" s="27">
        <f>+'Entidad '!I36</f>
        <v>0</v>
      </c>
      <c r="I38" s="27">
        <f>+'Entidad '!J36</f>
        <v>0</v>
      </c>
      <c r="J38" s="27">
        <f>+'Entidad '!K36</f>
        <v>0</v>
      </c>
      <c r="K38" s="27">
        <f>+'Entidad '!L36</f>
        <v>0</v>
      </c>
    </row>
    <row r="39" spans="1:11" ht="15" customHeight="1" x14ac:dyDescent="0.25">
      <c r="A39" s="40" t="s">
        <v>155</v>
      </c>
      <c r="B39" s="27">
        <f>+'Entidad '!C38</f>
        <v>0</v>
      </c>
      <c r="C39" s="27">
        <f>+'Entidad '!D38</f>
        <v>0</v>
      </c>
      <c r="D39" s="27">
        <f>+'Entidad '!E38</f>
        <v>0</v>
      </c>
      <c r="E39" s="27">
        <f>+'Entidad '!F38</f>
        <v>0</v>
      </c>
      <c r="F39" s="27">
        <f>+'Entidad '!G38</f>
        <v>0</v>
      </c>
      <c r="G39" s="27">
        <f>+'Entidad '!H38</f>
        <v>0</v>
      </c>
      <c r="H39" s="27">
        <f>+'Entidad '!I38</f>
        <v>10036609</v>
      </c>
      <c r="I39" s="27">
        <f>+'Entidad '!J38</f>
        <v>8424800</v>
      </c>
      <c r="J39" s="27">
        <f>+'Entidad '!K38</f>
        <v>0</v>
      </c>
      <c r="K39" s="27">
        <f>+'Entidad '!L38</f>
        <v>0</v>
      </c>
    </row>
    <row r="40" spans="1:11" ht="14.25" customHeight="1" x14ac:dyDescent="0.25">
      <c r="A40" s="40" t="s">
        <v>123</v>
      </c>
      <c r="B40" s="27">
        <f>+'Entidad '!C39</f>
        <v>0</v>
      </c>
      <c r="C40" s="27">
        <f>+'Entidad '!D39</f>
        <v>0</v>
      </c>
      <c r="D40" s="27">
        <f>+'Entidad '!E39</f>
        <v>0</v>
      </c>
      <c r="E40" s="27">
        <f>+'Entidad '!F39</f>
        <v>0</v>
      </c>
      <c r="F40" s="27">
        <f>+'Entidad '!G39</f>
        <v>0</v>
      </c>
      <c r="G40" s="27">
        <f>+'Entidad '!H39</f>
        <v>0</v>
      </c>
      <c r="H40" s="27">
        <f>+'Entidad '!I39</f>
        <v>0</v>
      </c>
      <c r="I40" s="27">
        <f>+'Entidad '!J39</f>
        <v>0</v>
      </c>
      <c r="J40" s="27">
        <f>+'Entidad '!K39</f>
        <v>0</v>
      </c>
      <c r="K40" s="27">
        <f>+'Entidad '!L39</f>
        <v>0</v>
      </c>
    </row>
    <row r="41" spans="1:11" ht="12" customHeight="1" x14ac:dyDescent="0.25">
      <c r="A41" s="39" t="s">
        <v>124</v>
      </c>
      <c r="B41" s="18">
        <f t="shared" ref="B41:C41" si="30">SUM(B42:B44)</f>
        <v>0</v>
      </c>
      <c r="C41" s="18">
        <f t="shared" si="30"/>
        <v>0</v>
      </c>
      <c r="D41" s="18">
        <f t="shared" ref="D41:E41" si="31">SUM(D42:D44)</f>
        <v>59315274</v>
      </c>
      <c r="E41" s="18">
        <f t="shared" si="31"/>
        <v>59315274</v>
      </c>
      <c r="F41" s="18">
        <f t="shared" ref="F41:G41" si="32">SUM(F42:F44)</f>
        <v>0</v>
      </c>
      <c r="G41" s="18">
        <f t="shared" si="32"/>
        <v>0</v>
      </c>
      <c r="H41" s="18">
        <f t="shared" ref="H41:I41" si="33">SUM(H42:H44)</f>
        <v>0</v>
      </c>
      <c r="I41" s="18">
        <f t="shared" si="33"/>
        <v>0</v>
      </c>
      <c r="J41" s="18">
        <f t="shared" ref="J41:K41" si="34">SUM(J42:J44)</f>
        <v>14444460</v>
      </c>
      <c r="K41" s="18">
        <f t="shared" si="34"/>
        <v>14444460</v>
      </c>
    </row>
    <row r="42" spans="1:11" ht="15" customHeight="1" x14ac:dyDescent="0.25">
      <c r="A42" s="40" t="s">
        <v>125</v>
      </c>
      <c r="B42" s="27">
        <f>+'Entidad '!C22</f>
        <v>0</v>
      </c>
      <c r="C42" s="27">
        <f>+'Entidad '!D22</f>
        <v>0</v>
      </c>
      <c r="D42" s="27">
        <f>+'Entidad '!E22</f>
        <v>59315274</v>
      </c>
      <c r="E42" s="27">
        <f>+'Entidad '!F22</f>
        <v>59315274</v>
      </c>
      <c r="F42" s="27">
        <f>+'Entidad '!G22</f>
        <v>0</v>
      </c>
      <c r="G42" s="27">
        <f>+'Entidad '!H22</f>
        <v>0</v>
      </c>
      <c r="H42" s="27">
        <f>+'Entidad '!I22</f>
        <v>0</v>
      </c>
      <c r="I42" s="27">
        <f>+'Entidad '!J22</f>
        <v>0</v>
      </c>
      <c r="J42" s="27">
        <f>+'Entidad '!K22</f>
        <v>0</v>
      </c>
      <c r="K42" s="27">
        <f>+'Entidad '!L22</f>
        <v>0</v>
      </c>
    </row>
    <row r="43" spans="1:11" ht="15" customHeight="1" x14ac:dyDescent="0.25">
      <c r="A43" s="41" t="s">
        <v>145</v>
      </c>
      <c r="B43" s="27">
        <f>+'Entidad '!C31</f>
        <v>0</v>
      </c>
      <c r="C43" s="27">
        <f>+'Entidad '!D31</f>
        <v>0</v>
      </c>
      <c r="D43" s="27">
        <f>+'Entidad '!E31</f>
        <v>0</v>
      </c>
      <c r="E43" s="27">
        <f>+'Entidad '!F31</f>
        <v>0</v>
      </c>
      <c r="F43" s="27">
        <f>+'Entidad '!G31</f>
        <v>0</v>
      </c>
      <c r="G43" s="27">
        <f>+'Entidad '!H31</f>
        <v>0</v>
      </c>
      <c r="H43" s="27">
        <f>+'Entidad '!I31</f>
        <v>0</v>
      </c>
      <c r="I43" s="27">
        <f>+'Entidad '!J31</f>
        <v>0</v>
      </c>
      <c r="J43" s="27">
        <f>+'Entidad '!K31</f>
        <v>0</v>
      </c>
      <c r="K43" s="27">
        <f>+'Entidad '!L31</f>
        <v>0</v>
      </c>
    </row>
    <row r="44" spans="1:11" ht="15" customHeight="1" x14ac:dyDescent="0.25">
      <c r="A44" s="41" t="s">
        <v>126</v>
      </c>
      <c r="B44" s="18">
        <f>+'Entidad '!C41</f>
        <v>0</v>
      </c>
      <c r="C44" s="18">
        <f>+'Entidad '!D41</f>
        <v>0</v>
      </c>
      <c r="D44" s="18">
        <f>+'Entidad '!E41</f>
        <v>0</v>
      </c>
      <c r="E44" s="18">
        <f>+'Entidad '!F41</f>
        <v>0</v>
      </c>
      <c r="F44" s="18">
        <f>+'Entidad '!H41</f>
        <v>0</v>
      </c>
      <c r="G44" s="18">
        <f>+'Entidad '!H41</f>
        <v>0</v>
      </c>
      <c r="H44" s="18">
        <f>+'Entidad '!J41</f>
        <v>0</v>
      </c>
      <c r="I44" s="18">
        <f>+'Entidad '!J41</f>
        <v>0</v>
      </c>
      <c r="J44" s="27">
        <f>+'Entidad '!K41</f>
        <v>14444460</v>
      </c>
      <c r="K44" s="27">
        <f>+'Entidad '!L41</f>
        <v>14444460</v>
      </c>
    </row>
    <row r="45" spans="1:11" ht="15" customHeight="1" x14ac:dyDescent="0.25">
      <c r="A45" s="39" t="s">
        <v>127</v>
      </c>
      <c r="B45" s="18">
        <f t="shared" ref="B45:C45" si="35">SUM(B46:B49)</f>
        <v>486678565</v>
      </c>
      <c r="C45" s="18">
        <f t="shared" si="35"/>
        <v>486019299</v>
      </c>
      <c r="D45" s="18">
        <f t="shared" ref="D45:E45" si="36">SUM(D46:D49)</f>
        <v>324914828</v>
      </c>
      <c r="E45" s="18">
        <f t="shared" si="36"/>
        <v>324914482</v>
      </c>
      <c r="F45" s="18">
        <f t="shared" ref="F45:G45" si="37">SUM(F46:F49)</f>
        <v>22089958</v>
      </c>
      <c r="G45" s="18">
        <f t="shared" si="37"/>
        <v>18301321</v>
      </c>
      <c r="H45" s="18">
        <f t="shared" ref="H45:I45" si="38">SUM(H46:H49)</f>
        <v>120000000</v>
      </c>
      <c r="I45" s="18">
        <f t="shared" si="38"/>
        <v>117180182</v>
      </c>
      <c r="J45" s="18">
        <f t="shared" ref="J45:K45" si="39">SUM(J46:J49)</f>
        <v>519306237</v>
      </c>
      <c r="K45" s="18">
        <f t="shared" si="39"/>
        <v>66569937</v>
      </c>
    </row>
    <row r="46" spans="1:11" ht="15" customHeight="1" x14ac:dyDescent="0.25">
      <c r="A46" s="42" t="s">
        <v>163</v>
      </c>
      <c r="B46" s="27">
        <f>+'Entidad '!C27</f>
        <v>0</v>
      </c>
      <c r="C46" s="27">
        <f>+'Entidad '!D27</f>
        <v>0</v>
      </c>
      <c r="D46" s="27">
        <f>+'Entidad '!E27</f>
        <v>0</v>
      </c>
      <c r="E46" s="27">
        <f>+'Entidad '!F27</f>
        <v>0</v>
      </c>
      <c r="F46" s="27">
        <f>+'Entidad '!G27</f>
        <v>0</v>
      </c>
      <c r="G46" s="27">
        <f>+'Entidad '!H27</f>
        <v>0</v>
      </c>
      <c r="H46" s="27">
        <f>+'Entidad '!I27</f>
        <v>0</v>
      </c>
      <c r="I46" s="27">
        <f>+'Entidad '!J27</f>
        <v>0</v>
      </c>
      <c r="J46" s="27">
        <f>+'Entidad '!K27</f>
        <v>0</v>
      </c>
      <c r="K46" s="27">
        <f>+'Entidad '!L27</f>
        <v>0</v>
      </c>
    </row>
    <row r="47" spans="1:11" ht="15" customHeight="1" x14ac:dyDescent="0.25">
      <c r="A47" s="41" t="s">
        <v>128</v>
      </c>
      <c r="B47" s="27">
        <f>+'Entidad '!C13</f>
        <v>238678565</v>
      </c>
      <c r="C47" s="27">
        <f>+'Entidad '!D13</f>
        <v>238671565</v>
      </c>
      <c r="D47" s="27">
        <f>+'Entidad '!E13</f>
        <v>324914828</v>
      </c>
      <c r="E47" s="27">
        <f>+'Entidad '!F13</f>
        <v>324914482</v>
      </c>
      <c r="F47" s="27">
        <f>+'Entidad '!G13</f>
        <v>17889958</v>
      </c>
      <c r="G47" s="27">
        <f>+'Entidad '!H13</f>
        <v>17889958</v>
      </c>
      <c r="H47" s="27">
        <f>+'Entidad '!I13</f>
        <v>0</v>
      </c>
      <c r="I47" s="27">
        <f>+'Entidad '!J13</f>
        <v>0</v>
      </c>
      <c r="J47" s="27">
        <f>+'Entidad '!K13</f>
        <v>66456237</v>
      </c>
      <c r="K47" s="27">
        <f>+'Entidad '!L13</f>
        <v>66456237</v>
      </c>
    </row>
    <row r="48" spans="1:11" ht="15" customHeight="1" x14ac:dyDescent="0.25">
      <c r="A48" s="41" t="s">
        <v>129</v>
      </c>
      <c r="B48" s="27">
        <f>+'Entidad '!C32</f>
        <v>248000000</v>
      </c>
      <c r="C48" s="27">
        <f>+'Entidad '!D32</f>
        <v>247347734</v>
      </c>
      <c r="D48" s="27">
        <f>+'Entidad '!E32</f>
        <v>0</v>
      </c>
      <c r="E48" s="27">
        <f>+'Entidad '!F32</f>
        <v>0</v>
      </c>
      <c r="F48" s="27">
        <f>+'Entidad '!G32</f>
        <v>3500000</v>
      </c>
      <c r="G48" s="27">
        <f>+'Entidad '!H32</f>
        <v>411363</v>
      </c>
      <c r="H48" s="27">
        <f>+'Entidad '!I32</f>
        <v>120000000</v>
      </c>
      <c r="I48" s="27">
        <f>+'Entidad '!J32</f>
        <v>117180182</v>
      </c>
      <c r="J48" s="27">
        <f>+'Entidad '!K32</f>
        <v>2850000</v>
      </c>
      <c r="K48" s="27">
        <f>+'Entidad '!L32</f>
        <v>113700</v>
      </c>
    </row>
    <row r="49" spans="1:11" ht="15" customHeight="1" x14ac:dyDescent="0.25">
      <c r="A49" s="41" t="s">
        <v>130</v>
      </c>
      <c r="B49" s="27">
        <f>+'Entidad '!C48</f>
        <v>0</v>
      </c>
      <c r="C49" s="27">
        <f>+'Entidad '!D48</f>
        <v>0</v>
      </c>
      <c r="D49" s="27">
        <f>+'Entidad '!E48</f>
        <v>0</v>
      </c>
      <c r="E49" s="27">
        <f>+'Entidad '!F48</f>
        <v>0</v>
      </c>
      <c r="F49" s="27">
        <f>+'Entidad '!G48</f>
        <v>700000</v>
      </c>
      <c r="G49" s="27">
        <f>+'Entidad '!H48</f>
        <v>0</v>
      </c>
      <c r="H49" s="27">
        <f>+'Entidad '!I48</f>
        <v>0</v>
      </c>
      <c r="I49" s="27">
        <f>+'Entidad '!J48</f>
        <v>0</v>
      </c>
      <c r="J49" s="27">
        <f>+'Entidad '!K48</f>
        <v>450000000</v>
      </c>
      <c r="K49" s="27">
        <f>+'Entidad '!L48</f>
        <v>0</v>
      </c>
    </row>
    <row r="50" spans="1:11" ht="15" customHeight="1" x14ac:dyDescent="0.25">
      <c r="A50" s="39" t="s">
        <v>159</v>
      </c>
      <c r="B50" s="18">
        <f t="shared" ref="B50:C50" si="40">SUM(B51:B53)</f>
        <v>6997832562</v>
      </c>
      <c r="C50" s="18">
        <f t="shared" si="40"/>
        <v>6996391175</v>
      </c>
      <c r="D50" s="18">
        <f t="shared" ref="D50:E50" si="41">SUM(D51:D53)</f>
        <v>400000000</v>
      </c>
      <c r="E50" s="18">
        <f t="shared" si="41"/>
        <v>41769945</v>
      </c>
      <c r="F50" s="18">
        <f t="shared" ref="F50:G50" si="42">SUM(F51:F53)</f>
        <v>477350303</v>
      </c>
      <c r="G50" s="18">
        <f t="shared" si="42"/>
        <v>77350303</v>
      </c>
      <c r="H50" s="18">
        <f t="shared" ref="H50:I50" si="43">SUM(H51:H53)</f>
        <v>400000000</v>
      </c>
      <c r="I50" s="18">
        <f t="shared" si="43"/>
        <v>0</v>
      </c>
      <c r="J50" s="18">
        <f t="shared" ref="J50:K50" si="44">SUM(J51:J53)</f>
        <v>404542630</v>
      </c>
      <c r="K50" s="18">
        <f t="shared" si="44"/>
        <v>4542630</v>
      </c>
    </row>
    <row r="51" spans="1:11" ht="15" customHeight="1" x14ac:dyDescent="0.25">
      <c r="A51" s="41" t="s">
        <v>164</v>
      </c>
      <c r="B51" s="27">
        <f>+'Entidad '!C16</f>
        <v>0</v>
      </c>
      <c r="C51" s="27">
        <f>+'Entidad '!D16</f>
        <v>0</v>
      </c>
      <c r="D51" s="27">
        <f>+'Entidad '!E16</f>
        <v>0</v>
      </c>
      <c r="E51" s="27">
        <f>+'Entidad '!F16</f>
        <v>0</v>
      </c>
      <c r="F51" s="27">
        <f>+'Entidad '!G16</f>
        <v>0</v>
      </c>
      <c r="G51" s="27">
        <f>+'Entidad '!H16</f>
        <v>0</v>
      </c>
      <c r="H51" s="27">
        <f>+'Entidad '!I16</f>
        <v>0</v>
      </c>
      <c r="I51" s="27">
        <f>+'Entidad '!J16</f>
        <v>0</v>
      </c>
      <c r="J51" s="27">
        <f>+'Entidad '!K16</f>
        <v>4542630</v>
      </c>
      <c r="K51" s="27">
        <f>+'Entidad '!L16</f>
        <v>4542630</v>
      </c>
    </row>
    <row r="52" spans="1:11" ht="15" customHeight="1" x14ac:dyDescent="0.25">
      <c r="A52" s="41" t="s">
        <v>64</v>
      </c>
      <c r="B52" s="27">
        <f>+'Entidad '!C34</f>
        <v>0</v>
      </c>
      <c r="C52" s="27">
        <f>+'Entidad '!D34</f>
        <v>0</v>
      </c>
      <c r="D52" s="27">
        <f>+'Entidad '!E34</f>
        <v>0</v>
      </c>
      <c r="E52" s="27">
        <f>+'Entidad '!F34</f>
        <v>0</v>
      </c>
      <c r="F52" s="27">
        <f>+'Entidad '!G34</f>
        <v>77350303</v>
      </c>
      <c r="G52" s="27">
        <f>+'Entidad '!H34</f>
        <v>77350303</v>
      </c>
      <c r="H52" s="27">
        <f>+'Entidad '!I34</f>
        <v>0</v>
      </c>
      <c r="I52" s="27">
        <f>+'Entidad '!J34</f>
        <v>0</v>
      </c>
      <c r="J52" s="27">
        <f>+'Entidad '!K34</f>
        <v>0</v>
      </c>
      <c r="K52" s="27">
        <f>+'Entidad '!L34</f>
        <v>0</v>
      </c>
    </row>
    <row r="53" spans="1:11" ht="15" customHeight="1" x14ac:dyDescent="0.25">
      <c r="A53" s="41" t="s">
        <v>131</v>
      </c>
      <c r="B53" s="27">
        <f>+'Entidad '!C49</f>
        <v>6997832562</v>
      </c>
      <c r="C53" s="27">
        <f>+'Entidad '!D49</f>
        <v>6996391175</v>
      </c>
      <c r="D53" s="27">
        <f>+'Entidad '!E49</f>
        <v>400000000</v>
      </c>
      <c r="E53" s="27">
        <f>+'Entidad '!F49</f>
        <v>41769945</v>
      </c>
      <c r="F53" s="27">
        <f>+'Entidad '!G49</f>
        <v>400000000</v>
      </c>
      <c r="G53" s="27">
        <f>+'Entidad '!H49</f>
        <v>0</v>
      </c>
      <c r="H53" s="27">
        <f>+'Entidad '!I49</f>
        <v>400000000</v>
      </c>
      <c r="I53" s="27">
        <f>+'Entidad '!J49</f>
        <v>0</v>
      </c>
      <c r="J53" s="27">
        <f>+'Entidad '!K49</f>
        <v>400000000</v>
      </c>
      <c r="K53" s="27">
        <f>+'Entidad '!L49</f>
        <v>0</v>
      </c>
    </row>
    <row r="54" spans="1:11" ht="15" customHeight="1" x14ac:dyDescent="0.25">
      <c r="A54" s="39" t="s">
        <v>132</v>
      </c>
      <c r="B54" s="22">
        <f t="shared" ref="B54:K54" si="45">+B55</f>
        <v>0</v>
      </c>
      <c r="C54" s="22">
        <f t="shared" si="45"/>
        <v>0</v>
      </c>
      <c r="D54" s="22">
        <f t="shared" si="45"/>
        <v>0</v>
      </c>
      <c r="E54" s="22">
        <f t="shared" si="45"/>
        <v>0</v>
      </c>
      <c r="F54" s="22">
        <f t="shared" si="45"/>
        <v>0</v>
      </c>
      <c r="G54" s="22">
        <f t="shared" si="45"/>
        <v>0</v>
      </c>
      <c r="H54" s="22">
        <f t="shared" si="45"/>
        <v>0</v>
      </c>
      <c r="I54" s="22">
        <f t="shared" si="45"/>
        <v>0</v>
      </c>
      <c r="J54" s="22">
        <f t="shared" si="45"/>
        <v>0</v>
      </c>
      <c r="K54" s="22">
        <f t="shared" si="45"/>
        <v>0</v>
      </c>
    </row>
    <row r="55" spans="1:11" s="56" customFormat="1" ht="15" customHeight="1" x14ac:dyDescent="0.25">
      <c r="A55" s="40" t="s">
        <v>133</v>
      </c>
      <c r="B55" s="27">
        <f>+'Entidad '!C19</f>
        <v>0</v>
      </c>
      <c r="C55" s="27">
        <f>+'Entidad '!D19</f>
        <v>0</v>
      </c>
      <c r="D55" s="27">
        <f>+'Entidad '!E19</f>
        <v>0</v>
      </c>
      <c r="E55" s="27">
        <f>+'Entidad '!F19</f>
        <v>0</v>
      </c>
      <c r="F55" s="27">
        <f>+'Entidad '!H19</f>
        <v>0</v>
      </c>
      <c r="G55" s="27">
        <f>+'Entidad '!H19</f>
        <v>0</v>
      </c>
      <c r="H55" s="27">
        <f>+'Entidad '!J19</f>
        <v>0</v>
      </c>
      <c r="I55" s="27">
        <f>+'Entidad '!J19</f>
        <v>0</v>
      </c>
      <c r="J55" s="27">
        <f>+'Entidad '!L19</f>
        <v>0</v>
      </c>
      <c r="K55" s="27">
        <v>0</v>
      </c>
    </row>
    <row r="56" spans="1:11" ht="15" customHeight="1" x14ac:dyDescent="0.25">
      <c r="A56" s="39" t="s">
        <v>134</v>
      </c>
      <c r="B56" s="18">
        <f t="shared" ref="B56:C56" si="46">SUM(B57:B60)</f>
        <v>553184884</v>
      </c>
      <c r="C56" s="18">
        <f t="shared" si="46"/>
        <v>511839052</v>
      </c>
      <c r="D56" s="18">
        <f t="shared" ref="D56:E56" si="47">SUM(D57:D60)</f>
        <v>16915228</v>
      </c>
      <c r="E56" s="18">
        <f t="shared" si="47"/>
        <v>16915228</v>
      </c>
      <c r="F56" s="18">
        <f t="shared" ref="F56:G56" si="48">SUM(F57:F60)</f>
        <v>4554001508</v>
      </c>
      <c r="G56" s="18">
        <f t="shared" si="48"/>
        <v>4552465988</v>
      </c>
      <c r="H56" s="18">
        <f t="shared" ref="H56:I56" si="49">SUM(H57:H60)</f>
        <v>420054094</v>
      </c>
      <c r="I56" s="18">
        <f t="shared" si="49"/>
        <v>419273094</v>
      </c>
      <c r="J56" s="18">
        <f t="shared" ref="J56:K56" si="50">SUM(J57:J60)</f>
        <v>975166626</v>
      </c>
      <c r="K56" s="18">
        <f t="shared" si="50"/>
        <v>972284770</v>
      </c>
    </row>
    <row r="57" spans="1:11" ht="15" customHeight="1" x14ac:dyDescent="0.25">
      <c r="A57" s="40" t="s">
        <v>141</v>
      </c>
      <c r="B57" s="27">
        <f>+'Entidad '!C50</f>
        <v>380691000</v>
      </c>
      <c r="C57" s="27">
        <f>+'Entidad '!D50</f>
        <v>349292988</v>
      </c>
      <c r="D57" s="27">
        <f>+'Entidad '!E50</f>
        <v>0</v>
      </c>
      <c r="E57" s="27">
        <f>+'Entidad '!F50</f>
        <v>0</v>
      </c>
      <c r="F57" s="27">
        <f>+'Entidad '!G50</f>
        <v>3553716483</v>
      </c>
      <c r="G57" s="27">
        <f>+'Entidad '!H50</f>
        <v>3552241049</v>
      </c>
      <c r="H57" s="27">
        <f>+'Entidad '!I50</f>
        <v>71287994</v>
      </c>
      <c r="I57" s="27">
        <f>+'Entidad '!J50</f>
        <v>71287994</v>
      </c>
      <c r="J57" s="27">
        <f>+'Entidad '!K50</f>
        <v>218054936</v>
      </c>
      <c r="K57" s="27">
        <f>+'Entidad '!L50</f>
        <v>218054905</v>
      </c>
    </row>
    <row r="58" spans="1:11" ht="15" customHeight="1" x14ac:dyDescent="0.25">
      <c r="A58" s="40" t="s">
        <v>137</v>
      </c>
      <c r="B58" s="27">
        <f>+'Entidad '!C6</f>
        <v>52154092</v>
      </c>
      <c r="C58" s="27">
        <f>+'Entidad '!D6</f>
        <v>42534295</v>
      </c>
      <c r="D58" s="27">
        <f>+'Entidad '!E6</f>
        <v>16915228</v>
      </c>
      <c r="E58" s="27">
        <f>+'Entidad '!F6</f>
        <v>16915228</v>
      </c>
      <c r="F58" s="27">
        <f>+'Entidad '!G6</f>
        <v>0</v>
      </c>
      <c r="G58" s="27">
        <f>+'Entidad '!H6</f>
        <v>0</v>
      </c>
      <c r="H58" s="27">
        <f>+'Entidad '!I6</f>
        <v>343766100</v>
      </c>
      <c r="I58" s="27">
        <f>+'Entidad '!J6</f>
        <v>343766100</v>
      </c>
      <c r="J58" s="27">
        <f>+'Entidad '!K6</f>
        <v>496076471</v>
      </c>
      <c r="K58" s="27">
        <f>+'Entidad '!L6</f>
        <v>493210665</v>
      </c>
    </row>
    <row r="59" spans="1:11" ht="15" customHeight="1" x14ac:dyDescent="0.25">
      <c r="A59" s="40" t="s">
        <v>142</v>
      </c>
      <c r="B59" s="27">
        <f>+'Entidad '!C9</f>
        <v>0</v>
      </c>
      <c r="C59" s="27">
        <f>+'Entidad '!D9</f>
        <v>0</v>
      </c>
      <c r="D59" s="27">
        <f>+'Entidad '!E9</f>
        <v>0</v>
      </c>
      <c r="E59" s="27">
        <f>+'Entidad '!F9</f>
        <v>0</v>
      </c>
      <c r="F59" s="27">
        <f>+'Entidad '!G9</f>
        <v>0</v>
      </c>
      <c r="G59" s="27">
        <f>+'Entidad '!H9</f>
        <v>0</v>
      </c>
      <c r="H59" s="27">
        <f>+'Entidad '!I9</f>
        <v>0</v>
      </c>
      <c r="I59" s="27">
        <f>+'Entidad '!J9</f>
        <v>0</v>
      </c>
      <c r="J59" s="27">
        <f>+'Entidad '!K9</f>
        <v>0</v>
      </c>
      <c r="K59" s="27">
        <f>+'Entidad '!L9</f>
        <v>0</v>
      </c>
    </row>
    <row r="60" spans="1:11" ht="15" customHeight="1" thickBot="1" x14ac:dyDescent="0.3">
      <c r="A60" s="43" t="s">
        <v>143</v>
      </c>
      <c r="B60" s="24">
        <f>+'Entidad '!C7</f>
        <v>120339792</v>
      </c>
      <c r="C60" s="24">
        <f>+'Entidad '!D7</f>
        <v>120011769</v>
      </c>
      <c r="D60" s="24">
        <f>+'Entidad '!E7</f>
        <v>0</v>
      </c>
      <c r="E60" s="24">
        <f>+'Entidad '!F7</f>
        <v>0</v>
      </c>
      <c r="F60" s="24">
        <f>+'Entidad '!G7</f>
        <v>1000285025</v>
      </c>
      <c r="G60" s="24">
        <f>+'Entidad '!H7</f>
        <v>1000224939</v>
      </c>
      <c r="H60" s="24">
        <f>+'Entidad '!I7</f>
        <v>5000000</v>
      </c>
      <c r="I60" s="24">
        <f>+'Entidad '!J7</f>
        <v>4219000</v>
      </c>
      <c r="J60" s="24">
        <f>+'Entidad '!K7</f>
        <v>261035219</v>
      </c>
      <c r="K60" s="24">
        <f>+'Entidad '!L7</f>
        <v>261019200</v>
      </c>
    </row>
    <row r="61" spans="1:11" ht="15" customHeight="1" thickBot="1" x14ac:dyDescent="0.3">
      <c r="A61" s="46" t="s">
        <v>135</v>
      </c>
      <c r="B61" s="47">
        <f t="shared" ref="B61:K61" si="51">+B6+B9+B17+B21+B23+B26+B30+B33+B35+B41+B45+B50+B54+B56+B13</f>
        <v>48299519838</v>
      </c>
      <c r="C61" s="47">
        <f t="shared" si="51"/>
        <v>44892188692.900002</v>
      </c>
      <c r="D61" s="47">
        <f t="shared" si="51"/>
        <v>13058723648</v>
      </c>
      <c r="E61" s="47">
        <f t="shared" si="51"/>
        <v>8468400057</v>
      </c>
      <c r="F61" s="47">
        <f t="shared" si="51"/>
        <v>39825824491</v>
      </c>
      <c r="G61" s="47">
        <f t="shared" si="51"/>
        <v>25742198246</v>
      </c>
      <c r="H61" s="47">
        <f t="shared" si="51"/>
        <v>10570857929</v>
      </c>
      <c r="I61" s="47">
        <f t="shared" si="51"/>
        <v>8717904683</v>
      </c>
      <c r="J61" s="47">
        <f t="shared" si="51"/>
        <v>9677970028</v>
      </c>
      <c r="K61" s="47">
        <f t="shared" si="51"/>
        <v>6379511731</v>
      </c>
    </row>
    <row r="62" spans="1:11" x14ac:dyDescent="0.25">
      <c r="A62" s="36" t="s">
        <v>188</v>
      </c>
      <c r="B62" s="3"/>
      <c r="C62" s="3"/>
      <c r="D62" s="34">
        <f>+'Entidad '!E53</f>
        <v>13058723648</v>
      </c>
      <c r="E62" s="34">
        <f>+'Entidad '!F53</f>
        <v>8468400057</v>
      </c>
    </row>
    <row r="63" spans="1:11" x14ac:dyDescent="0.25">
      <c r="A63" s="37" t="s">
        <v>157</v>
      </c>
      <c r="B63" s="3"/>
      <c r="C63" s="3"/>
      <c r="D63" s="34">
        <f>+D61-D62</f>
        <v>0</v>
      </c>
      <c r="E63" s="34">
        <f>+E61-E62</f>
        <v>0</v>
      </c>
      <c r="J63" s="34">
        <f>+'Entidad '!K53</f>
        <v>9677970028</v>
      </c>
      <c r="K63" s="34">
        <f>+'Entidad '!L53</f>
        <v>6379511731</v>
      </c>
    </row>
    <row r="64" spans="1:11" x14ac:dyDescent="0.25">
      <c r="D64" s="35"/>
      <c r="E64" s="35"/>
      <c r="J64" s="34">
        <f>+J63-J61</f>
        <v>0</v>
      </c>
      <c r="K64" s="34">
        <f>+K63-K61</f>
        <v>0</v>
      </c>
    </row>
  </sheetData>
  <mergeCells count="5">
    <mergeCell ref="J5:K5"/>
    <mergeCell ref="H5:I5"/>
    <mergeCell ref="F5:G5"/>
    <mergeCell ref="D5:E5"/>
    <mergeCell ref="B5:C5"/>
  </mergeCells>
  <phoneticPr fontId="14" type="noConversion"/>
  <printOptions horizontalCentered="1" verticalCentered="1"/>
  <pageMargins left="1.299212598425197" right="0" top="0.59055118110236227" bottom="1.1023622047244095" header="0.31496062992125984" footer="0.31496062992125984"/>
  <pageSetup paperSize="14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baseColWidth="10" defaultRowHeight="12.75" x14ac:dyDescent="0.2"/>
  <cols>
    <col min="1" max="1" width="9.140625" style="7" customWidth="1"/>
    <col min="2" max="2" width="60.5703125" style="7" customWidth="1"/>
    <col min="3" max="3" width="14.7109375" style="7" customWidth="1"/>
    <col min="4" max="4" width="13.7109375" style="7" bestFit="1" customWidth="1"/>
    <col min="5" max="5" width="15.28515625" style="7" bestFit="1" customWidth="1"/>
    <col min="6" max="6" width="13.7109375" style="7" bestFit="1" customWidth="1"/>
    <col min="7" max="7" width="16.28515625" style="7" customWidth="1"/>
    <col min="8" max="8" width="13.7109375" style="7" bestFit="1" customWidth="1"/>
    <col min="9" max="9" width="16.28515625" style="7" customWidth="1"/>
    <col min="10" max="12" width="13.7109375" style="7" bestFit="1" customWidth="1"/>
    <col min="13" max="16384" width="11.42578125" style="7"/>
  </cols>
  <sheetData>
    <row r="1" spans="1:12" x14ac:dyDescent="0.2">
      <c r="A1" s="6" t="s">
        <v>9</v>
      </c>
    </row>
    <row r="2" spans="1:12" x14ac:dyDescent="0.2">
      <c r="A2" s="6" t="s">
        <v>11</v>
      </c>
    </row>
    <row r="3" spans="1:12" ht="13.5" thickBot="1" x14ac:dyDescent="0.25">
      <c r="A3" s="8" t="s">
        <v>196</v>
      </c>
    </row>
    <row r="4" spans="1:12" x14ac:dyDescent="0.2">
      <c r="A4" s="75"/>
      <c r="B4" s="75"/>
      <c r="C4" s="76" t="s">
        <v>12</v>
      </c>
      <c r="D4" s="77" t="s">
        <v>2</v>
      </c>
      <c r="E4" s="76" t="s">
        <v>12</v>
      </c>
      <c r="F4" s="77" t="s">
        <v>2</v>
      </c>
      <c r="G4" s="76" t="s">
        <v>12</v>
      </c>
      <c r="H4" s="78" t="s">
        <v>2</v>
      </c>
      <c r="I4" s="76" t="s">
        <v>12</v>
      </c>
      <c r="J4" s="78" t="s">
        <v>2</v>
      </c>
      <c r="K4" s="76" t="s">
        <v>12</v>
      </c>
      <c r="L4" s="78" t="s">
        <v>2</v>
      </c>
    </row>
    <row r="5" spans="1:12" ht="13.5" thickBot="1" x14ac:dyDescent="0.25">
      <c r="A5" s="79" t="s">
        <v>13</v>
      </c>
      <c r="B5" s="79" t="s">
        <v>14</v>
      </c>
      <c r="C5" s="103">
        <v>2017</v>
      </c>
      <c r="D5" s="102"/>
      <c r="E5" s="101" t="s">
        <v>153</v>
      </c>
      <c r="F5" s="102"/>
      <c r="G5" s="99" t="s">
        <v>160</v>
      </c>
      <c r="H5" s="100"/>
      <c r="I5" s="99">
        <v>2020</v>
      </c>
      <c r="J5" s="100"/>
      <c r="K5" s="99" t="s">
        <v>187</v>
      </c>
      <c r="L5" s="100"/>
    </row>
    <row r="6" spans="1:12" x14ac:dyDescent="0.2">
      <c r="A6" s="25" t="s">
        <v>15</v>
      </c>
      <c r="B6" s="26" t="s">
        <v>16</v>
      </c>
      <c r="C6" s="24">
        <v>52154092</v>
      </c>
      <c r="D6" s="24">
        <v>42534295</v>
      </c>
      <c r="E6" s="24">
        <v>16915228</v>
      </c>
      <c r="F6" s="24">
        <v>16915228</v>
      </c>
      <c r="G6" s="24"/>
      <c r="H6" s="24"/>
      <c r="I6" s="24">
        <v>343766100</v>
      </c>
      <c r="J6" s="24">
        <f>+I6</f>
        <v>343766100</v>
      </c>
      <c r="K6" s="24">
        <v>496076471</v>
      </c>
      <c r="L6" s="24">
        <v>493210665</v>
      </c>
    </row>
    <row r="7" spans="1:12" x14ac:dyDescent="0.2">
      <c r="A7" s="25" t="s">
        <v>17</v>
      </c>
      <c r="B7" s="26" t="s">
        <v>18</v>
      </c>
      <c r="C7" s="24">
        <v>120339792</v>
      </c>
      <c r="D7" s="24">
        <v>120011769</v>
      </c>
      <c r="E7" s="24">
        <v>0</v>
      </c>
      <c r="F7" s="24">
        <v>0</v>
      </c>
      <c r="G7" s="24">
        <v>1000285025</v>
      </c>
      <c r="H7" s="24">
        <v>1000224939</v>
      </c>
      <c r="I7" s="24">
        <v>5000000</v>
      </c>
      <c r="J7" s="24">
        <v>4219000</v>
      </c>
      <c r="K7" s="24">
        <v>261035219</v>
      </c>
      <c r="L7" s="24">
        <v>261019200</v>
      </c>
    </row>
    <row r="8" spans="1:12" x14ac:dyDescent="0.2">
      <c r="A8" s="25" t="s">
        <v>19</v>
      </c>
      <c r="B8" s="26" t="s">
        <v>20</v>
      </c>
      <c r="C8" s="24">
        <v>44603501</v>
      </c>
      <c r="D8" s="24">
        <v>43386806</v>
      </c>
      <c r="E8" s="24">
        <v>41501724</v>
      </c>
      <c r="F8" s="24">
        <v>41501724</v>
      </c>
      <c r="G8" s="24">
        <v>11713186</v>
      </c>
      <c r="H8" s="24"/>
      <c r="I8" s="24"/>
      <c r="J8" s="24"/>
      <c r="K8" s="24"/>
      <c r="L8" s="24"/>
    </row>
    <row r="9" spans="1:12" x14ac:dyDescent="0.2">
      <c r="A9" s="25" t="s">
        <v>21</v>
      </c>
      <c r="B9" s="26" t="s">
        <v>22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x14ac:dyDescent="0.2">
      <c r="A10" s="25" t="s">
        <v>23</v>
      </c>
      <c r="B10" s="26" t="s">
        <v>24</v>
      </c>
      <c r="C10" s="24">
        <v>500000000</v>
      </c>
      <c r="D10" s="24">
        <v>476311843</v>
      </c>
      <c r="E10" s="24">
        <v>692328236</v>
      </c>
      <c r="F10" s="24">
        <v>497031240</v>
      </c>
      <c r="G10" s="24">
        <v>262317044</v>
      </c>
      <c r="H10" s="24">
        <v>262317044</v>
      </c>
      <c r="I10" s="24">
        <v>212000000</v>
      </c>
      <c r="J10" s="24">
        <v>145703902</v>
      </c>
      <c r="K10" s="24"/>
      <c r="L10" s="24"/>
    </row>
    <row r="11" spans="1:12" s="9" customFormat="1" x14ac:dyDescent="0.2">
      <c r="A11" s="54">
        <v>111</v>
      </c>
      <c r="B11" s="55" t="s">
        <v>25</v>
      </c>
      <c r="C11" s="24">
        <v>2220138000</v>
      </c>
      <c r="D11" s="24">
        <v>2213385616</v>
      </c>
      <c r="E11" s="24">
        <v>844712000</v>
      </c>
      <c r="F11" s="24">
        <v>839715735</v>
      </c>
      <c r="G11" s="24">
        <v>6142570000</v>
      </c>
      <c r="H11" s="24">
        <v>6128370891</v>
      </c>
      <c r="I11" s="24">
        <v>3959284015</v>
      </c>
      <c r="J11" s="24">
        <v>3956579566</v>
      </c>
      <c r="K11" s="24">
        <v>8046503</v>
      </c>
      <c r="L11" s="24">
        <v>7268033</v>
      </c>
    </row>
    <row r="12" spans="1:12" x14ac:dyDescent="0.2">
      <c r="A12" s="25" t="s">
        <v>26</v>
      </c>
      <c r="B12" s="26" t="s">
        <v>27</v>
      </c>
      <c r="C12" s="24">
        <v>192481371</v>
      </c>
      <c r="D12" s="24">
        <v>159538312</v>
      </c>
      <c r="E12" s="24">
        <v>25519600</v>
      </c>
      <c r="F12" s="24">
        <v>25519600</v>
      </c>
      <c r="G12" s="24"/>
      <c r="H12" s="24"/>
      <c r="I12" s="24"/>
      <c r="J12" s="24"/>
      <c r="K12" s="24">
        <v>9733805</v>
      </c>
      <c r="L12" s="24">
        <v>9733805</v>
      </c>
    </row>
    <row r="13" spans="1:12" s="9" customFormat="1" x14ac:dyDescent="0.2">
      <c r="A13" s="28">
        <v>113</v>
      </c>
      <c r="B13" s="29" t="s">
        <v>28</v>
      </c>
      <c r="C13" s="24">
        <v>238678565</v>
      </c>
      <c r="D13" s="24">
        <v>238671565</v>
      </c>
      <c r="E13" s="24">
        <v>324914828</v>
      </c>
      <c r="F13" s="24">
        <v>324914482</v>
      </c>
      <c r="G13" s="24">
        <v>17889958</v>
      </c>
      <c r="H13" s="24">
        <v>17889958</v>
      </c>
      <c r="I13" s="24"/>
      <c r="J13" s="24"/>
      <c r="K13" s="24">
        <v>66456237</v>
      </c>
      <c r="L13" s="24">
        <v>66456237</v>
      </c>
    </row>
    <row r="14" spans="1:12" x14ac:dyDescent="0.2">
      <c r="A14" s="25" t="s">
        <v>29</v>
      </c>
      <c r="B14" s="26" t="s">
        <v>30</v>
      </c>
      <c r="C14" s="24">
        <v>593282924</v>
      </c>
      <c r="D14" s="24">
        <v>503239801</v>
      </c>
      <c r="E14" s="24">
        <v>984194</v>
      </c>
      <c r="F14" s="24">
        <v>0</v>
      </c>
      <c r="G14" s="24">
        <v>655255717</v>
      </c>
      <c r="H14" s="24">
        <v>655255717</v>
      </c>
      <c r="I14" s="24"/>
      <c r="J14" s="24"/>
      <c r="K14" s="24"/>
      <c r="L14" s="24"/>
    </row>
    <row r="15" spans="1:12" x14ac:dyDescent="0.2">
      <c r="A15" s="30" t="s">
        <v>31</v>
      </c>
      <c r="B15" s="26" t="s">
        <v>32</v>
      </c>
      <c r="C15" s="24">
        <v>56673997</v>
      </c>
      <c r="D15" s="24">
        <v>52718481</v>
      </c>
      <c r="E15" s="24"/>
      <c r="F15" s="24"/>
      <c r="G15" s="24"/>
      <c r="H15" s="24"/>
      <c r="I15" s="24">
        <v>32948141</v>
      </c>
      <c r="J15" s="24">
        <f>+I15</f>
        <v>32948141</v>
      </c>
      <c r="K15" s="24">
        <v>200000</v>
      </c>
      <c r="L15" s="24">
        <v>200000</v>
      </c>
    </row>
    <row r="16" spans="1:12" x14ac:dyDescent="0.2">
      <c r="A16" s="25" t="s">
        <v>33</v>
      </c>
      <c r="B16" s="26" t="s">
        <v>34</v>
      </c>
      <c r="C16" s="24"/>
      <c r="D16" s="24"/>
      <c r="E16" s="24"/>
      <c r="F16" s="24"/>
      <c r="G16" s="24"/>
      <c r="H16" s="24"/>
      <c r="I16" s="24"/>
      <c r="J16" s="24"/>
      <c r="K16" s="24">
        <v>4542630</v>
      </c>
      <c r="L16" s="24">
        <v>4542630</v>
      </c>
    </row>
    <row r="17" spans="1:12" x14ac:dyDescent="0.2">
      <c r="A17" s="25" t="s">
        <v>35</v>
      </c>
      <c r="B17" s="26" t="s">
        <v>36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x14ac:dyDescent="0.2">
      <c r="A18" s="25" t="s">
        <v>37</v>
      </c>
      <c r="B18" s="26" t="s">
        <v>38</v>
      </c>
      <c r="C18" s="24">
        <v>25041177</v>
      </c>
      <c r="D18" s="24">
        <v>21982368</v>
      </c>
      <c r="E18" s="24">
        <v>661516195</v>
      </c>
      <c r="F18" s="24">
        <v>651295592</v>
      </c>
      <c r="G18" s="24">
        <v>20312000</v>
      </c>
      <c r="H18" s="24">
        <v>0</v>
      </c>
      <c r="I18" s="24">
        <f>+[1]Feb!$O$2417</f>
        <v>10000000</v>
      </c>
      <c r="J18" s="24">
        <v>0</v>
      </c>
      <c r="K18" s="24">
        <v>823476520</v>
      </c>
      <c r="L18" s="24">
        <v>816585612</v>
      </c>
    </row>
    <row r="19" spans="1:12" x14ac:dyDescent="0.2">
      <c r="A19" s="25" t="s">
        <v>95</v>
      </c>
      <c r="B19" s="26" t="s">
        <v>96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x14ac:dyDescent="0.2">
      <c r="A20" s="25" t="s">
        <v>39</v>
      </c>
      <c r="B20" s="26" t="s">
        <v>40</v>
      </c>
      <c r="C20" s="24">
        <v>21960604</v>
      </c>
      <c r="D20" s="24">
        <v>17961899</v>
      </c>
      <c r="E20" s="24">
        <v>6506271</v>
      </c>
      <c r="F20" s="24">
        <v>4886699</v>
      </c>
      <c r="G20" s="24"/>
      <c r="H20" s="24"/>
      <c r="I20" s="24"/>
      <c r="J20" s="24"/>
      <c r="K20" s="24"/>
      <c r="L20" s="24"/>
    </row>
    <row r="21" spans="1:12" x14ac:dyDescent="0.2">
      <c r="A21" s="25" t="s">
        <v>41</v>
      </c>
      <c r="B21" s="26" t="s">
        <v>42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x14ac:dyDescent="0.2">
      <c r="A22" s="25" t="s">
        <v>43</v>
      </c>
      <c r="B22" s="26" t="s">
        <v>44</v>
      </c>
      <c r="C22" s="24"/>
      <c r="D22" s="24"/>
      <c r="E22" s="24">
        <v>59315274</v>
      </c>
      <c r="F22" s="24">
        <v>59315274</v>
      </c>
      <c r="G22" s="24"/>
      <c r="H22" s="24"/>
      <c r="I22" s="24"/>
      <c r="J22" s="24"/>
      <c r="K22" s="24"/>
      <c r="L22" s="24"/>
    </row>
    <row r="23" spans="1:12" x14ac:dyDescent="0.2">
      <c r="A23" s="25" t="s">
        <v>45</v>
      </c>
      <c r="B23" s="26" t="s">
        <v>46</v>
      </c>
      <c r="C23" s="24">
        <v>1305218</v>
      </c>
      <c r="D23" s="24">
        <v>1305218</v>
      </c>
      <c r="E23" s="24"/>
      <c r="F23" s="24"/>
      <c r="G23" s="24">
        <v>23917824</v>
      </c>
      <c r="H23" s="24">
        <v>23917824</v>
      </c>
      <c r="I23" s="24">
        <f>+[1]Feb!$O$2825</f>
        <v>103891285</v>
      </c>
      <c r="J23" s="24">
        <v>83891285</v>
      </c>
      <c r="K23" s="24">
        <v>50000000</v>
      </c>
      <c r="L23" s="24">
        <v>5740759</v>
      </c>
    </row>
    <row r="24" spans="1:12" x14ac:dyDescent="0.2">
      <c r="A24" s="25" t="s">
        <v>47</v>
      </c>
      <c r="B24" s="26" t="s">
        <v>48</v>
      </c>
      <c r="C24" s="27">
        <v>4240588386</v>
      </c>
      <c r="D24" s="27">
        <v>4240588386</v>
      </c>
      <c r="E24" s="27">
        <v>2830425012</v>
      </c>
      <c r="F24" s="27">
        <v>2830425012</v>
      </c>
      <c r="G24" s="27">
        <v>21000000000</v>
      </c>
      <c r="H24" s="27">
        <v>11423468220</v>
      </c>
      <c r="I24" s="27">
        <v>3248313194</v>
      </c>
      <c r="J24" s="27">
        <v>3192156193</v>
      </c>
      <c r="K24" s="27">
        <v>4698586260</v>
      </c>
      <c r="L24" s="27">
        <v>3786481068</v>
      </c>
    </row>
    <row r="25" spans="1:12" x14ac:dyDescent="0.2">
      <c r="A25" s="25" t="s">
        <v>147</v>
      </c>
      <c r="B25" s="26" t="s">
        <v>148</v>
      </c>
      <c r="C25" s="27">
        <v>112075507</v>
      </c>
      <c r="D25" s="27">
        <v>112075507</v>
      </c>
      <c r="E25" s="27">
        <v>500000000</v>
      </c>
      <c r="F25" s="27">
        <v>152448944</v>
      </c>
      <c r="G25" s="27">
        <v>846552374</v>
      </c>
      <c r="H25" s="27">
        <v>846552374</v>
      </c>
      <c r="I25" s="27">
        <f>+[1]Feb!$O$3037</f>
        <v>500000000</v>
      </c>
      <c r="J25" s="27">
        <v>99851296</v>
      </c>
      <c r="K25" s="27">
        <v>516786710</v>
      </c>
      <c r="L25" s="27">
        <v>516786710</v>
      </c>
    </row>
    <row r="26" spans="1:12" s="19" customFormat="1" x14ac:dyDescent="0.2">
      <c r="A26" s="16"/>
      <c r="B26" s="17" t="s">
        <v>49</v>
      </c>
      <c r="C26" s="18">
        <f t="shared" ref="C26:D26" si="0">SUM(C6:C25)</f>
        <v>8419323134</v>
      </c>
      <c r="D26" s="18">
        <f t="shared" si="0"/>
        <v>8243711866</v>
      </c>
      <c r="E26" s="18">
        <f t="shared" ref="E26:F26" si="1">SUM(E6:E25)</f>
        <v>6004638562</v>
      </c>
      <c r="F26" s="18">
        <f t="shared" si="1"/>
        <v>5443969530</v>
      </c>
      <c r="G26" s="18">
        <f t="shared" ref="G26:H26" si="2">SUM(G6:G25)</f>
        <v>29980813128</v>
      </c>
      <c r="H26" s="18">
        <f t="shared" si="2"/>
        <v>20357996967</v>
      </c>
      <c r="I26" s="18">
        <f t="shared" ref="I26:L26" si="3">SUM(I6:I25)</f>
        <v>8415202735</v>
      </c>
      <c r="J26" s="18">
        <f t="shared" si="3"/>
        <v>7859115483</v>
      </c>
      <c r="K26" s="18">
        <f t="shared" si="3"/>
        <v>6934940355</v>
      </c>
      <c r="L26" s="18">
        <f t="shared" si="3"/>
        <v>5968024719</v>
      </c>
    </row>
    <row r="27" spans="1:12" s="19" customFormat="1" x14ac:dyDescent="0.2">
      <c r="A27" s="31">
        <v>135</v>
      </c>
      <c r="B27" s="26" t="s">
        <v>50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">
      <c r="A28" s="25" t="s">
        <v>51</v>
      </c>
      <c r="B28" s="26" t="s">
        <v>52</v>
      </c>
      <c r="C28" s="27">
        <v>141658030</v>
      </c>
      <c r="D28" s="27">
        <v>28817028.899999999</v>
      </c>
      <c r="E28" s="27">
        <v>640140872</v>
      </c>
      <c r="F28" s="27">
        <v>6676494</v>
      </c>
      <c r="G28" s="27">
        <v>500000000</v>
      </c>
      <c r="H28" s="27">
        <v>168164363</v>
      </c>
      <c r="I28" s="27">
        <v>400000000</v>
      </c>
      <c r="J28" s="27">
        <f>49303533+27196306</f>
        <v>76499839</v>
      </c>
      <c r="K28" s="27">
        <v>0</v>
      </c>
      <c r="L28" s="27">
        <v>0</v>
      </c>
    </row>
    <row r="29" spans="1:12" x14ac:dyDescent="0.2">
      <c r="A29" s="25" t="s">
        <v>53</v>
      </c>
      <c r="B29" s="26" t="s">
        <v>54</v>
      </c>
      <c r="C29" s="27">
        <v>22321005</v>
      </c>
      <c r="D29" s="27">
        <v>22321005</v>
      </c>
      <c r="E29" s="27"/>
      <c r="F29" s="27"/>
      <c r="G29" s="27">
        <v>138077316</v>
      </c>
      <c r="H29" s="27">
        <v>133596300</v>
      </c>
      <c r="I29" s="27">
        <v>29509608</v>
      </c>
      <c r="J29" s="27">
        <f>+I29</f>
        <v>29509608</v>
      </c>
      <c r="K29" s="27">
        <v>30597746</v>
      </c>
      <c r="L29" s="27">
        <v>30597746</v>
      </c>
    </row>
    <row r="30" spans="1:12" x14ac:dyDescent="0.2">
      <c r="A30" s="25" t="s">
        <v>55</v>
      </c>
      <c r="B30" s="26" t="s">
        <v>56</v>
      </c>
      <c r="C30" s="27">
        <v>31873271000</v>
      </c>
      <c r="D30" s="27">
        <v>28800018408</v>
      </c>
      <c r="E30" s="27">
        <v>4792000000</v>
      </c>
      <c r="F30" s="27">
        <v>1964221324</v>
      </c>
      <c r="G30" s="27">
        <v>4792000000</v>
      </c>
      <c r="H30" s="27">
        <v>1115666822</v>
      </c>
      <c r="I30" s="27">
        <v>940000000</v>
      </c>
      <c r="J30" s="27">
        <v>434287026</v>
      </c>
      <c r="K30" s="27">
        <v>1531721000</v>
      </c>
      <c r="L30" s="27">
        <v>89974021</v>
      </c>
    </row>
    <row r="31" spans="1:12" x14ac:dyDescent="0.2">
      <c r="A31" s="25" t="s">
        <v>57</v>
      </c>
      <c r="B31" s="26" t="s">
        <v>58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">
      <c r="A32" s="52" t="s">
        <v>59</v>
      </c>
      <c r="B32" s="53" t="s">
        <v>60</v>
      </c>
      <c r="C32" s="27">
        <v>248000000</v>
      </c>
      <c r="D32" s="27">
        <v>247347734</v>
      </c>
      <c r="E32" s="27"/>
      <c r="F32" s="27"/>
      <c r="G32" s="27">
        <v>3500000</v>
      </c>
      <c r="H32" s="27">
        <v>411363</v>
      </c>
      <c r="I32" s="27">
        <v>120000000</v>
      </c>
      <c r="J32" s="27">
        <v>117180182</v>
      </c>
      <c r="K32" s="27">
        <v>2850000</v>
      </c>
      <c r="L32" s="27">
        <v>113700</v>
      </c>
    </row>
    <row r="33" spans="1:12" x14ac:dyDescent="0.2">
      <c r="A33" s="25" t="s">
        <v>61</v>
      </c>
      <c r="B33" s="26" t="s">
        <v>62</v>
      </c>
      <c r="C33" s="27">
        <v>150000000</v>
      </c>
      <c r="D33" s="27">
        <v>147976821</v>
      </c>
      <c r="E33" s="27">
        <v>160500000</v>
      </c>
      <c r="F33" s="27">
        <v>121278518</v>
      </c>
      <c r="G33" s="27">
        <v>161500000</v>
      </c>
      <c r="H33" s="27">
        <v>134928684</v>
      </c>
      <c r="I33" s="27">
        <f>+[1]Feb!$O$3427</f>
        <v>150000000</v>
      </c>
      <c r="J33" s="27">
        <v>86778768</v>
      </c>
      <c r="K33" s="27">
        <v>95361531</v>
      </c>
      <c r="L33" s="27">
        <v>58302180</v>
      </c>
    </row>
    <row r="34" spans="1:12" x14ac:dyDescent="0.2">
      <c r="A34" s="25" t="s">
        <v>63</v>
      </c>
      <c r="B34" s="26" t="s">
        <v>64</v>
      </c>
      <c r="C34" s="27"/>
      <c r="D34" s="27"/>
      <c r="E34" s="27"/>
      <c r="F34" s="27"/>
      <c r="G34" s="27">
        <v>77350303</v>
      </c>
      <c r="H34" s="27">
        <v>77350303</v>
      </c>
      <c r="I34" s="27"/>
      <c r="J34" s="27"/>
      <c r="K34" s="27"/>
      <c r="L34" s="27"/>
    </row>
    <row r="35" spans="1:12" x14ac:dyDescent="0.2">
      <c r="A35" s="25" t="s">
        <v>65</v>
      </c>
      <c r="B35" s="26" t="s">
        <v>66</v>
      </c>
      <c r="C35" s="27">
        <v>14067687</v>
      </c>
      <c r="D35" s="27">
        <v>13013258</v>
      </c>
      <c r="E35" s="27">
        <v>1061444214</v>
      </c>
      <c r="F35" s="27">
        <v>890484246</v>
      </c>
      <c r="G35" s="27">
        <v>218167261</v>
      </c>
      <c r="H35" s="27">
        <v>201842395</v>
      </c>
      <c r="I35" s="27">
        <v>34820983</v>
      </c>
      <c r="J35" s="27">
        <v>34820983</v>
      </c>
      <c r="K35" s="27"/>
      <c r="L35" s="27"/>
    </row>
    <row r="36" spans="1:12" x14ac:dyDescent="0.2">
      <c r="A36" s="25" t="s">
        <v>67</v>
      </c>
      <c r="B36" s="26" t="s">
        <v>68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2">
      <c r="A37" s="25" t="s">
        <v>69</v>
      </c>
      <c r="B37" s="26" t="s">
        <v>70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">
      <c r="A38" s="25" t="s">
        <v>71</v>
      </c>
      <c r="B38" s="26" t="s">
        <v>72</v>
      </c>
      <c r="C38" s="27"/>
      <c r="D38" s="27"/>
      <c r="E38" s="27"/>
      <c r="F38" s="27"/>
      <c r="G38" s="27"/>
      <c r="H38" s="27"/>
      <c r="I38" s="27">
        <v>10036609</v>
      </c>
      <c r="J38" s="27">
        <v>8424800</v>
      </c>
      <c r="K38" s="27"/>
      <c r="L38" s="27"/>
    </row>
    <row r="39" spans="1:12" x14ac:dyDescent="0.2">
      <c r="A39" s="25" t="s">
        <v>73</v>
      </c>
      <c r="B39" s="26" t="s">
        <v>74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2">
      <c r="A40" s="25" t="s">
        <v>75</v>
      </c>
      <c r="B40" s="26" t="s">
        <v>76</v>
      </c>
      <c r="C40" s="27">
        <v>52355420</v>
      </c>
      <c r="D40" s="27">
        <v>43298409</v>
      </c>
      <c r="E40" s="27"/>
      <c r="F40" s="27"/>
      <c r="G40" s="27"/>
      <c r="H40" s="27"/>
      <c r="I40" s="27"/>
      <c r="J40" s="27"/>
      <c r="K40" s="27"/>
      <c r="L40" s="27"/>
    </row>
    <row r="41" spans="1:12" x14ac:dyDescent="0.2">
      <c r="A41" s="25" t="s">
        <v>77</v>
      </c>
      <c r="B41" s="26" t="s">
        <v>78</v>
      </c>
      <c r="C41" s="27"/>
      <c r="D41" s="27"/>
      <c r="E41" s="27"/>
      <c r="F41" s="27"/>
      <c r="G41" s="27"/>
      <c r="H41" s="27"/>
      <c r="I41" s="27"/>
      <c r="J41" s="27"/>
      <c r="K41" s="27">
        <v>14444460</v>
      </c>
      <c r="L41" s="27">
        <v>14444460</v>
      </c>
    </row>
    <row r="42" spans="1:12" x14ac:dyDescent="0.2">
      <c r="A42" s="25" t="s">
        <v>79</v>
      </c>
      <c r="B42" s="26" t="s">
        <v>80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x14ac:dyDescent="0.2">
      <c r="A43" s="25" t="s">
        <v>81</v>
      </c>
      <c r="B43" s="26" t="s">
        <v>82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2.75" hidden="1" customHeight="1" x14ac:dyDescent="0.2">
      <c r="A44" s="25" t="s">
        <v>83</v>
      </c>
      <c r="B44" s="26" t="s">
        <v>84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x14ac:dyDescent="0.2">
      <c r="A45" s="38">
        <v>221</v>
      </c>
      <c r="B45" s="26" t="s">
        <v>139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x14ac:dyDescent="0.2">
      <c r="A46" s="38">
        <v>222</v>
      </c>
      <c r="B46" s="26" t="s">
        <v>140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x14ac:dyDescent="0.2">
      <c r="A47" s="25" t="s">
        <v>85</v>
      </c>
      <c r="B47" s="26" t="s">
        <v>86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x14ac:dyDescent="0.2">
      <c r="A48" s="25" t="s">
        <v>87</v>
      </c>
      <c r="B48" s="26" t="s">
        <v>88</v>
      </c>
      <c r="C48" s="27"/>
      <c r="D48" s="27"/>
      <c r="E48" s="27"/>
      <c r="F48" s="27"/>
      <c r="G48" s="27">
        <v>700000</v>
      </c>
      <c r="H48" s="27">
        <v>0</v>
      </c>
      <c r="I48" s="27"/>
      <c r="J48" s="27"/>
      <c r="K48" s="27">
        <v>450000000</v>
      </c>
      <c r="L48" s="27">
        <v>0</v>
      </c>
    </row>
    <row r="49" spans="1:12" x14ac:dyDescent="0.2">
      <c r="A49" s="25" t="s">
        <v>89</v>
      </c>
      <c r="B49" s="26" t="s">
        <v>90</v>
      </c>
      <c r="C49" s="27">
        <v>6997832562</v>
      </c>
      <c r="D49" s="27">
        <v>6996391175</v>
      </c>
      <c r="E49" s="27">
        <v>400000000</v>
      </c>
      <c r="F49" s="27">
        <v>41769945</v>
      </c>
      <c r="G49" s="27">
        <v>400000000</v>
      </c>
      <c r="H49" s="27">
        <v>0</v>
      </c>
      <c r="I49" s="27">
        <v>400000000</v>
      </c>
      <c r="J49" s="27">
        <v>0</v>
      </c>
      <c r="K49" s="27">
        <v>400000000</v>
      </c>
      <c r="L49" s="27">
        <v>0</v>
      </c>
    </row>
    <row r="50" spans="1:12" x14ac:dyDescent="0.2">
      <c r="A50" s="52" t="s">
        <v>91</v>
      </c>
      <c r="B50" s="53" t="s">
        <v>92</v>
      </c>
      <c r="C50" s="27">
        <v>380691000</v>
      </c>
      <c r="D50" s="27">
        <v>349292988</v>
      </c>
      <c r="E50" s="27"/>
      <c r="F50" s="27"/>
      <c r="G50" s="27">
        <v>3553716483</v>
      </c>
      <c r="H50" s="27">
        <v>3552241049</v>
      </c>
      <c r="I50" s="27">
        <v>71287994</v>
      </c>
      <c r="J50" s="27">
        <v>71287994</v>
      </c>
      <c r="K50" s="27">
        <v>218054936</v>
      </c>
      <c r="L50" s="27">
        <v>218054905</v>
      </c>
    </row>
    <row r="51" spans="1:12" x14ac:dyDescent="0.2">
      <c r="A51" s="32"/>
      <c r="B51" s="2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s="19" customFormat="1" x14ac:dyDescent="0.2">
      <c r="A52" s="20"/>
      <c r="B52" s="17" t="s">
        <v>93</v>
      </c>
      <c r="C52" s="21">
        <f t="shared" ref="C52:H52" si="4">SUM(C27:C50)</f>
        <v>39880196704</v>
      </c>
      <c r="D52" s="21">
        <f t="shared" si="4"/>
        <v>36648476826.900002</v>
      </c>
      <c r="E52" s="21">
        <f t="shared" si="4"/>
        <v>7054085086</v>
      </c>
      <c r="F52" s="21">
        <f t="shared" si="4"/>
        <v>3024430527</v>
      </c>
      <c r="G52" s="21">
        <f t="shared" si="4"/>
        <v>9845011363</v>
      </c>
      <c r="H52" s="21">
        <f t="shared" si="4"/>
        <v>5384201279</v>
      </c>
      <c r="I52" s="21">
        <f t="shared" ref="I52:L52" si="5">SUM(I27:I50)</f>
        <v>2155655194</v>
      </c>
      <c r="J52" s="21">
        <f t="shared" si="5"/>
        <v>858789200</v>
      </c>
      <c r="K52" s="21">
        <f t="shared" si="5"/>
        <v>2743029673</v>
      </c>
      <c r="L52" s="21">
        <f t="shared" si="5"/>
        <v>411487012</v>
      </c>
    </row>
    <row r="53" spans="1:12" s="51" customFormat="1" hidden="1" x14ac:dyDescent="0.2">
      <c r="C53" s="50">
        <f t="shared" ref="C53:L53" si="6">+C52+C26</f>
        <v>48299519838</v>
      </c>
      <c r="D53" s="50">
        <f t="shared" si="6"/>
        <v>44892188692.900002</v>
      </c>
      <c r="E53" s="50">
        <f t="shared" si="6"/>
        <v>13058723648</v>
      </c>
      <c r="F53" s="50">
        <f t="shared" si="6"/>
        <v>8468400057</v>
      </c>
      <c r="G53" s="50">
        <f t="shared" si="6"/>
        <v>39825824491</v>
      </c>
      <c r="H53" s="50">
        <f t="shared" si="6"/>
        <v>25742198246</v>
      </c>
      <c r="I53" s="50">
        <f t="shared" si="6"/>
        <v>10570857929</v>
      </c>
      <c r="J53" s="50">
        <f t="shared" si="6"/>
        <v>8717904683</v>
      </c>
      <c r="K53" s="50">
        <f t="shared" si="6"/>
        <v>9677970028</v>
      </c>
      <c r="L53" s="50">
        <f t="shared" si="6"/>
        <v>6379511731</v>
      </c>
    </row>
    <row r="54" spans="1:12" x14ac:dyDescent="0.2">
      <c r="B54" s="7" t="s">
        <v>94</v>
      </c>
      <c r="C54" s="48"/>
      <c r="E54" s="50">
        <v>11583113329</v>
      </c>
      <c r="F54" s="50">
        <v>4464307433</v>
      </c>
      <c r="G54" s="50">
        <f>+G52-G50-G28</f>
        <v>5791294880</v>
      </c>
      <c r="H54" s="50">
        <f>+H52-H50-H28</f>
        <v>1663795867</v>
      </c>
      <c r="I54" s="23"/>
      <c r="J54" s="23"/>
    </row>
    <row r="55" spans="1:12" x14ac:dyDescent="0.2">
      <c r="B55" s="74" t="s">
        <v>190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x14ac:dyDescent="0.2">
      <c r="B56" s="15"/>
    </row>
  </sheetData>
  <mergeCells count="5">
    <mergeCell ref="G5:H5"/>
    <mergeCell ref="E5:F5"/>
    <mergeCell ref="C5:D5"/>
    <mergeCell ref="K5:L5"/>
    <mergeCell ref="I5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14A1B-F87E-4745-A6CF-DE9F13108BAB}">
  <dimension ref="A1:S24"/>
  <sheetViews>
    <sheetView topLeftCell="B1" workbookViewId="0">
      <selection activeCell="H23" sqref="H23"/>
    </sheetView>
  </sheetViews>
  <sheetFormatPr baseColWidth="10" defaultRowHeight="15" x14ac:dyDescent="0.25"/>
  <cols>
    <col min="1" max="1" width="49.5703125" style="56" customWidth="1"/>
    <col min="2" max="13" width="15.7109375" style="56" customWidth="1"/>
    <col min="14" max="15" width="15.7109375" style="56" hidden="1" customWidth="1"/>
    <col min="16" max="17" width="15.7109375" style="56" customWidth="1"/>
    <col min="18" max="19" width="14.140625" style="56" bestFit="1" customWidth="1"/>
    <col min="20" max="16384" width="11.42578125" style="56"/>
  </cols>
  <sheetData>
    <row r="1" spans="1:19" ht="15.75" x14ac:dyDescent="0.25">
      <c r="A1" s="57" t="s">
        <v>144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9" ht="15.75" x14ac:dyDescent="0.25">
      <c r="A2" s="57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9" ht="16.5" thickBot="1" x14ac:dyDescent="0.3">
      <c r="A3" s="57" t="s">
        <v>185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9" ht="15.75" x14ac:dyDescent="0.25">
      <c r="A4" s="59" t="s">
        <v>138</v>
      </c>
      <c r="B4" s="60" t="s">
        <v>12</v>
      </c>
      <c r="C4" s="61" t="s">
        <v>2</v>
      </c>
      <c r="D4" s="60" t="s">
        <v>12</v>
      </c>
      <c r="E4" s="62" t="s">
        <v>2</v>
      </c>
      <c r="F4" s="60" t="s">
        <v>12</v>
      </c>
      <c r="G4" s="62" t="s">
        <v>2</v>
      </c>
      <c r="H4" s="60" t="s">
        <v>12</v>
      </c>
      <c r="I4" s="62" t="s">
        <v>2</v>
      </c>
      <c r="J4" s="60" t="s">
        <v>12</v>
      </c>
      <c r="K4" s="62" t="s">
        <v>2</v>
      </c>
      <c r="L4" s="60" t="s">
        <v>12</v>
      </c>
      <c r="M4" s="62" t="s">
        <v>2</v>
      </c>
      <c r="N4" s="60" t="s">
        <v>12</v>
      </c>
      <c r="O4" s="62" t="s">
        <v>2</v>
      </c>
      <c r="P4" s="60" t="s">
        <v>12</v>
      </c>
      <c r="Q4" s="62" t="s">
        <v>2</v>
      </c>
      <c r="R4" s="60" t="s">
        <v>12</v>
      </c>
      <c r="S4" s="62" t="s">
        <v>2</v>
      </c>
    </row>
    <row r="5" spans="1:19" ht="14.25" customHeight="1" thickBot="1" x14ac:dyDescent="0.3">
      <c r="A5" s="63"/>
      <c r="B5" s="104">
        <v>2014</v>
      </c>
      <c r="C5" s="105"/>
      <c r="D5" s="106" t="s">
        <v>146</v>
      </c>
      <c r="E5" s="107"/>
      <c r="F5" s="106">
        <v>2016</v>
      </c>
      <c r="G5" s="107"/>
      <c r="H5" s="106">
        <v>2017</v>
      </c>
      <c r="I5" s="107"/>
      <c r="J5" s="106" t="s">
        <v>153</v>
      </c>
      <c r="K5" s="107"/>
      <c r="L5" s="106" t="s">
        <v>160</v>
      </c>
      <c r="M5" s="107"/>
      <c r="N5" s="106" t="s">
        <v>166</v>
      </c>
      <c r="O5" s="107"/>
      <c r="P5" s="106" t="s">
        <v>162</v>
      </c>
      <c r="Q5" s="107"/>
      <c r="R5" s="106" t="s">
        <v>184</v>
      </c>
      <c r="S5" s="107"/>
    </row>
    <row r="6" spans="1:19" ht="24" customHeight="1" x14ac:dyDescent="0.25">
      <c r="A6" s="64" t="s">
        <v>167</v>
      </c>
      <c r="B6" s="65" t="e">
        <f>+'Sectores '!#REF!</f>
        <v>#REF!</v>
      </c>
      <c r="C6" s="65" t="e">
        <f>+'Sectores '!#REF!</f>
        <v>#REF!</v>
      </c>
      <c r="D6" s="65" t="e">
        <f>+'Sectores '!#REF!</f>
        <v>#REF!</v>
      </c>
      <c r="E6" s="65" t="e">
        <f>+'Sectores '!#REF!</f>
        <v>#REF!</v>
      </c>
      <c r="F6" s="65" t="e">
        <f>+'Sectores '!#REF!</f>
        <v>#REF!</v>
      </c>
      <c r="G6" s="65" t="e">
        <f>+'Sectores '!#REF!</f>
        <v>#REF!</v>
      </c>
      <c r="H6" s="65">
        <f>+'Sectores '!B6</f>
        <v>44603501</v>
      </c>
      <c r="I6" s="65">
        <f>+'Sectores '!C6</f>
        <v>43386806</v>
      </c>
      <c r="J6" s="65">
        <f>+'Sectores '!D6</f>
        <v>41501724</v>
      </c>
      <c r="K6" s="65">
        <f>+'Sectores '!E6</f>
        <v>41501724</v>
      </c>
      <c r="L6" s="65">
        <f>+'Sectores '!F6</f>
        <v>11713186</v>
      </c>
      <c r="M6" s="65">
        <f>+'Sectores '!G6</f>
        <v>0</v>
      </c>
      <c r="N6" s="65" t="e">
        <f>+'Sectores '!#REF!</f>
        <v>#REF!</v>
      </c>
      <c r="O6" s="65" t="e">
        <f>+'Sectores '!#REF!</f>
        <v>#REF!</v>
      </c>
      <c r="P6" s="65">
        <f>+'Sectores '!H6</f>
        <v>0</v>
      </c>
      <c r="Q6" s="65">
        <f>+'Sectores '!I6</f>
        <v>0</v>
      </c>
      <c r="R6" s="65">
        <f>+'Sectores '!J6</f>
        <v>0</v>
      </c>
      <c r="S6" s="65">
        <f>+'Sectores '!K6</f>
        <v>0</v>
      </c>
    </row>
    <row r="7" spans="1:19" ht="24" customHeight="1" x14ac:dyDescent="0.25">
      <c r="A7" s="64" t="s">
        <v>168</v>
      </c>
      <c r="B7" s="65" t="e">
        <f>+'Sectores '!#REF!</f>
        <v>#REF!</v>
      </c>
      <c r="C7" s="65" t="e">
        <f>+'Sectores '!#REF!</f>
        <v>#REF!</v>
      </c>
      <c r="D7" s="65" t="e">
        <f>+'Sectores '!#REF!</f>
        <v>#REF!</v>
      </c>
      <c r="E7" s="65" t="e">
        <f>+'Sectores '!#REF!</f>
        <v>#REF!</v>
      </c>
      <c r="F7" s="65" t="e">
        <f>+'Sectores '!#REF!</f>
        <v>#REF!</v>
      </c>
      <c r="G7" s="65" t="e">
        <f>+'Sectores '!#REF!</f>
        <v>#REF!</v>
      </c>
      <c r="H7" s="65">
        <f>+'Sectores '!B9</f>
        <v>501305218</v>
      </c>
      <c r="I7" s="65">
        <f>+'Sectores '!C9</f>
        <v>477617061</v>
      </c>
      <c r="J7" s="65">
        <f>+'Sectores '!D9</f>
        <v>692328236</v>
      </c>
      <c r="K7" s="65">
        <f>+'Sectores '!E9</f>
        <v>497031240</v>
      </c>
      <c r="L7" s="65">
        <f>+'Sectores '!F9</f>
        <v>286234868</v>
      </c>
      <c r="M7" s="65">
        <f>+'Sectores '!G9</f>
        <v>286234868</v>
      </c>
      <c r="N7" s="65" t="e">
        <f>+'Sectores '!#REF!</f>
        <v>#REF!</v>
      </c>
      <c r="O7" s="65" t="e">
        <f>+'Sectores '!#REF!</f>
        <v>#REF!</v>
      </c>
      <c r="P7" s="65">
        <f>+'Sectores '!H9</f>
        <v>315891285</v>
      </c>
      <c r="Q7" s="65">
        <f>+'Sectores '!I9</f>
        <v>229595187</v>
      </c>
      <c r="R7" s="65">
        <f>+'Sectores '!J9</f>
        <v>50000000</v>
      </c>
      <c r="S7" s="65">
        <f>+'Sectores '!K9</f>
        <v>5740759</v>
      </c>
    </row>
    <row r="8" spans="1:19" ht="24" customHeight="1" x14ac:dyDescent="0.25">
      <c r="A8" s="64" t="s">
        <v>169</v>
      </c>
      <c r="B8" s="65"/>
      <c r="C8" s="65"/>
      <c r="D8" s="65"/>
      <c r="E8" s="65"/>
      <c r="F8" s="65"/>
      <c r="G8" s="65"/>
      <c r="H8" s="65">
        <f>+'Sectores '!B13</f>
        <v>4405019313</v>
      </c>
      <c r="I8" s="65">
        <f>+'Sectores '!C13</f>
        <v>4395962302</v>
      </c>
      <c r="J8" s="65">
        <f>+'Sectores '!D13</f>
        <v>3330425012</v>
      </c>
      <c r="K8" s="65">
        <f>+'Sectores '!E13</f>
        <v>2982873956</v>
      </c>
      <c r="L8" s="65">
        <f>+'Sectores '!F13</f>
        <v>21846552374</v>
      </c>
      <c r="M8" s="65">
        <f>+'Sectores '!G13</f>
        <v>12270020594</v>
      </c>
      <c r="N8" s="65" t="e">
        <f>+'Sectores '!#REF!</f>
        <v>#REF!</v>
      </c>
      <c r="O8" s="65" t="e">
        <f>+'Sectores '!#REF!</f>
        <v>#REF!</v>
      </c>
      <c r="P8" s="65">
        <f>+'Sectores '!H13</f>
        <v>3748313194</v>
      </c>
      <c r="Q8" s="65">
        <f>+'Sectores '!I13</f>
        <v>3292007489</v>
      </c>
      <c r="R8" s="65">
        <f>+'Sectores '!J13</f>
        <v>5215372970</v>
      </c>
      <c r="S8" s="65">
        <f>+'Sectores '!K13</f>
        <v>4303267778</v>
      </c>
    </row>
    <row r="9" spans="1:19" ht="24" customHeight="1" x14ac:dyDescent="0.25">
      <c r="A9" s="64" t="s">
        <v>170</v>
      </c>
      <c r="B9" s="65" t="e">
        <f>+'Sectores '!#REF!</f>
        <v>#REF!</v>
      </c>
      <c r="C9" s="65" t="e">
        <f>+'Sectores '!#REF!</f>
        <v>#REF!</v>
      </c>
      <c r="D9" s="65" t="e">
        <f>+'Sectores '!#REF!</f>
        <v>#REF!</v>
      </c>
      <c r="E9" s="65" t="e">
        <f>+'Sectores '!#REF!</f>
        <v>#REF!</v>
      </c>
      <c r="F9" s="65" t="e">
        <f>+'Sectores '!#REF!</f>
        <v>#REF!</v>
      </c>
      <c r="G9" s="65" t="e">
        <f>+'Sectores '!#REF!</f>
        <v>#REF!</v>
      </c>
      <c r="H9" s="65">
        <f>+'Sectores '!B17</f>
        <v>2370138000</v>
      </c>
      <c r="I9" s="65">
        <f>+'Sectores '!C17</f>
        <v>2361362437</v>
      </c>
      <c r="J9" s="65">
        <f>+'Sectores '!D17</f>
        <v>1005212000</v>
      </c>
      <c r="K9" s="65">
        <f>+'Sectores '!E17</f>
        <v>960994253</v>
      </c>
      <c r="L9" s="65">
        <f>+'Sectores '!F17</f>
        <v>6304070000</v>
      </c>
      <c r="M9" s="65">
        <f>+'Sectores '!G17</f>
        <v>6263299575</v>
      </c>
      <c r="N9" s="65" t="e">
        <f>+'Sectores '!#REF!</f>
        <v>#REF!</v>
      </c>
      <c r="O9" s="65" t="e">
        <f>+'Sectores '!#REF!</f>
        <v>#REF!</v>
      </c>
      <c r="P9" s="65">
        <f>+'Sectores '!H17</f>
        <v>4109284015</v>
      </c>
      <c r="Q9" s="65">
        <f>+'Sectores '!I17</f>
        <v>4043358334</v>
      </c>
      <c r="R9" s="65">
        <f>+'Sectores '!J17</f>
        <v>103408034</v>
      </c>
      <c r="S9" s="65">
        <f>+'Sectores '!K17</f>
        <v>65570213</v>
      </c>
    </row>
    <row r="10" spans="1:19" ht="24" customHeight="1" x14ac:dyDescent="0.25">
      <c r="A10" s="64" t="s">
        <v>171</v>
      </c>
      <c r="B10" s="65" t="e">
        <f>+'Sectores '!#REF!</f>
        <v>#REF!</v>
      </c>
      <c r="C10" s="65" t="e">
        <f>+'Sectores '!#REF!</f>
        <v>#REF!</v>
      </c>
      <c r="D10" s="65" t="e">
        <f>+'Sectores '!#REF!</f>
        <v>#REF!</v>
      </c>
      <c r="E10" s="65" t="e">
        <f>+'Sectores '!#REF!</f>
        <v>#REF!</v>
      </c>
      <c r="F10" s="65" t="e">
        <f>+'Sectores '!#REF!</f>
        <v>#REF!</v>
      </c>
      <c r="G10" s="65" t="e">
        <f>+'Sectores '!#REF!</f>
        <v>#REF!</v>
      </c>
      <c r="H10" s="65">
        <f>+'Sectores '!B21</f>
        <v>25041177</v>
      </c>
      <c r="I10" s="65">
        <f>+'Sectores '!C21</f>
        <v>21982368</v>
      </c>
      <c r="J10" s="65">
        <f>+'Sectores '!D21</f>
        <v>661516195</v>
      </c>
      <c r="K10" s="65">
        <f>+'Sectores '!E21</f>
        <v>651295592</v>
      </c>
      <c r="L10" s="65">
        <f>+'Sectores '!F21</f>
        <v>20312000</v>
      </c>
      <c r="M10" s="65">
        <f>+'Sectores '!G21</f>
        <v>0</v>
      </c>
      <c r="N10" s="65" t="e">
        <f>+'Sectores '!#REF!</f>
        <v>#REF!</v>
      </c>
      <c r="O10" s="65" t="e">
        <f>+'Sectores '!#REF!</f>
        <v>#REF!</v>
      </c>
      <c r="P10" s="65">
        <f>+'Sectores '!H21</f>
        <v>10000000</v>
      </c>
      <c r="Q10" s="65">
        <f>+'Sectores '!I21</f>
        <v>0</v>
      </c>
      <c r="R10" s="65">
        <f>+'Sectores '!J21</f>
        <v>823476520</v>
      </c>
      <c r="S10" s="65">
        <f>+'Sectores '!K21</f>
        <v>816585612</v>
      </c>
    </row>
    <row r="11" spans="1:19" ht="24" customHeight="1" x14ac:dyDescent="0.25">
      <c r="A11" s="64" t="s">
        <v>172</v>
      </c>
      <c r="B11" s="65" t="e">
        <f>+'Sectores '!#REF!</f>
        <v>#REF!</v>
      </c>
      <c r="C11" s="65" t="e">
        <f>+'Sectores '!#REF!</f>
        <v>#REF!</v>
      </c>
      <c r="D11" s="65" t="e">
        <f>+'Sectores '!#REF!</f>
        <v>#REF!</v>
      </c>
      <c r="E11" s="65" t="e">
        <f>+'Sectores '!#REF!</f>
        <v>#REF!</v>
      </c>
      <c r="F11" s="65" t="e">
        <f>+'Sectores '!#REF!</f>
        <v>#REF!</v>
      </c>
      <c r="G11" s="65" t="e">
        <f>+'Sectores '!#REF!</f>
        <v>#REF!</v>
      </c>
      <c r="H11" s="65">
        <f>+'Sectores '!B23</f>
        <v>78995002</v>
      </c>
      <c r="I11" s="65">
        <f>+'Sectores '!C23</f>
        <v>75039486</v>
      </c>
      <c r="J11" s="65">
        <f>+'Sectores '!D23</f>
        <v>0</v>
      </c>
      <c r="K11" s="65">
        <f>+'Sectores '!E23</f>
        <v>0</v>
      </c>
      <c r="L11" s="65">
        <f>+'Sectores '!F23</f>
        <v>138077316</v>
      </c>
      <c r="M11" s="65">
        <f>+'Sectores '!G23</f>
        <v>133596300</v>
      </c>
      <c r="N11" s="65" t="e">
        <f>+'Sectores '!#REF!</f>
        <v>#REF!</v>
      </c>
      <c r="O11" s="65" t="e">
        <f>+'Sectores '!#REF!</f>
        <v>#REF!</v>
      </c>
      <c r="P11" s="65">
        <f>+'Sectores '!H23</f>
        <v>62457749</v>
      </c>
      <c r="Q11" s="65">
        <f>+'Sectores '!I23</f>
        <v>62457749</v>
      </c>
      <c r="R11" s="65">
        <f>+'Sectores '!J23</f>
        <v>30797746</v>
      </c>
      <c r="S11" s="65">
        <f>+'Sectores '!K23</f>
        <v>30797746</v>
      </c>
    </row>
    <row r="12" spans="1:19" ht="24" customHeight="1" x14ac:dyDescent="0.25">
      <c r="A12" s="64" t="s">
        <v>173</v>
      </c>
      <c r="B12" s="65" t="e">
        <f>+'Sectores '!#REF!</f>
        <v>#REF!</v>
      </c>
      <c r="C12" s="65" t="e">
        <f>+'Sectores '!#REF!</f>
        <v>#REF!</v>
      </c>
      <c r="D12" s="65" t="e">
        <f>+'Sectores '!#REF!</f>
        <v>#REF!</v>
      </c>
      <c r="E12" s="65" t="e">
        <f>+'Sectores '!#REF!</f>
        <v>#REF!</v>
      </c>
      <c r="F12" s="65" t="e">
        <f>+'Sectores '!#REF!</f>
        <v>#REF!</v>
      </c>
      <c r="G12" s="65" t="e">
        <f>+'Sectores '!#REF!</f>
        <v>#REF!</v>
      </c>
      <c r="H12" s="65">
        <f>+'Sectores '!B26</f>
        <v>334139401</v>
      </c>
      <c r="I12" s="65">
        <f>+'Sectores '!C26</f>
        <v>188355340.90000001</v>
      </c>
      <c r="J12" s="65">
        <f>+'Sectores '!D26</f>
        <v>665660472</v>
      </c>
      <c r="K12" s="65">
        <f>+'Sectores '!E26</f>
        <v>32196094</v>
      </c>
      <c r="L12" s="65">
        <f>+'Sectores '!F26</f>
        <v>500000000</v>
      </c>
      <c r="M12" s="65">
        <f>+'Sectores '!G26</f>
        <v>168164363</v>
      </c>
      <c r="N12" s="65" t="e">
        <f>+'Sectores '!#REF!</f>
        <v>#REF!</v>
      </c>
      <c r="O12" s="65" t="e">
        <f>+'Sectores '!#REF!</f>
        <v>#REF!</v>
      </c>
      <c r="P12" s="65">
        <f>+'Sectores '!H26</f>
        <v>400000000</v>
      </c>
      <c r="Q12" s="65">
        <f>+'Sectores '!I26</f>
        <v>76499839</v>
      </c>
      <c r="R12" s="65">
        <f>+'Sectores '!J26</f>
        <v>9733805</v>
      </c>
      <c r="S12" s="65">
        <f>+'Sectores '!K26</f>
        <v>9733805</v>
      </c>
    </row>
    <row r="13" spans="1:19" ht="24" customHeight="1" x14ac:dyDescent="0.25">
      <c r="A13" s="64" t="s">
        <v>174</v>
      </c>
      <c r="B13" s="65" t="e">
        <f>+'Sectores '!#REF!</f>
        <v>#REF!</v>
      </c>
      <c r="C13" s="65" t="e">
        <f>+'Sectores '!#REF!</f>
        <v>#REF!</v>
      </c>
      <c r="D13" s="65" t="e">
        <f>+'Sectores '!#REF!</f>
        <v>#REF!</v>
      </c>
      <c r="E13" s="65" t="e">
        <f>+'Sectores '!#REF!</f>
        <v>#REF!</v>
      </c>
      <c r="F13" s="65" t="e">
        <f>+'Sectores '!#REF!</f>
        <v>#REF!</v>
      </c>
      <c r="G13" s="65" t="e">
        <f>+'Sectores '!#REF!</f>
        <v>#REF!</v>
      </c>
      <c r="H13" s="65">
        <f>+'Sectores '!B30</f>
        <v>32466553924</v>
      </c>
      <c r="I13" s="65">
        <f>+'Sectores '!C30</f>
        <v>29303258209</v>
      </c>
      <c r="J13" s="65">
        <f>+'Sectores '!D30</f>
        <v>4792984194</v>
      </c>
      <c r="K13" s="65">
        <f>+'Sectores '!E30</f>
        <v>1964221324</v>
      </c>
      <c r="L13" s="65">
        <f>+'Sectores '!F30</f>
        <v>5447255717</v>
      </c>
      <c r="M13" s="65">
        <f>+'Sectores '!G30</f>
        <v>1770922539</v>
      </c>
      <c r="N13" s="65" t="e">
        <f>+'Sectores '!#REF!</f>
        <v>#REF!</v>
      </c>
      <c r="O13" s="65" t="e">
        <f>+'Sectores '!#REF!</f>
        <v>#REF!</v>
      </c>
      <c r="P13" s="65">
        <f>+'Sectores '!H30</f>
        <v>940000000</v>
      </c>
      <c r="Q13" s="65">
        <f>+'Sectores '!I30</f>
        <v>434287026</v>
      </c>
      <c r="R13" s="65">
        <f>+'Sectores '!J30</f>
        <v>1531721000</v>
      </c>
      <c r="S13" s="65">
        <f>+'Sectores '!K30</f>
        <v>89974021</v>
      </c>
    </row>
    <row r="14" spans="1:19" ht="24" customHeight="1" x14ac:dyDescent="0.25">
      <c r="A14" s="64" t="s">
        <v>175</v>
      </c>
      <c r="B14" s="65" t="e">
        <f>+'Sectores '!#REF!</f>
        <v>#REF!</v>
      </c>
      <c r="C14" s="65" t="e">
        <f>+'Sectores '!#REF!</f>
        <v>#REF!</v>
      </c>
      <c r="D14" s="65" t="e">
        <f>+'Sectores '!#REF!</f>
        <v>#REF!</v>
      </c>
      <c r="E14" s="65" t="e">
        <f>+'Sectores '!#REF!</f>
        <v>#REF!</v>
      </c>
      <c r="F14" s="65" t="e">
        <f>+'Sectores '!#REF!</f>
        <v>#REF!</v>
      </c>
      <c r="G14" s="65" t="e">
        <f>+'Sectores '!#REF!</f>
        <v>#REF!</v>
      </c>
      <c r="H14" s="65">
        <f>+'Sectores '!B33</f>
        <v>21960604</v>
      </c>
      <c r="I14" s="65">
        <f>+'Sectores '!C33</f>
        <v>17961899</v>
      </c>
      <c r="J14" s="65">
        <f>+'Sectores '!D33</f>
        <v>6506271</v>
      </c>
      <c r="K14" s="65">
        <f>+'Sectores '!E33</f>
        <v>4886699</v>
      </c>
      <c r="L14" s="65">
        <f>+'Sectores '!F33</f>
        <v>0</v>
      </c>
      <c r="M14" s="65">
        <f>+'Sectores '!G33</f>
        <v>0</v>
      </c>
      <c r="N14" s="65" t="e">
        <f>+'Sectores '!#REF!</f>
        <v>#REF!</v>
      </c>
      <c r="O14" s="65" t="e">
        <f>+'Sectores '!#REF!</f>
        <v>#REF!</v>
      </c>
      <c r="P14" s="65">
        <f>+'Sectores '!H33</f>
        <v>0</v>
      </c>
      <c r="Q14" s="65">
        <f>+'Sectores '!I33</f>
        <v>0</v>
      </c>
      <c r="R14" s="65">
        <f>+'Sectores '!J33</f>
        <v>0</v>
      </c>
      <c r="S14" s="65">
        <f>+'Sectores '!K33</f>
        <v>0</v>
      </c>
    </row>
    <row r="15" spans="1:19" ht="24" customHeight="1" x14ac:dyDescent="0.25">
      <c r="A15" s="64" t="s">
        <v>176</v>
      </c>
      <c r="B15" s="65" t="e">
        <f>+'Sectores '!#REF!</f>
        <v>#REF!</v>
      </c>
      <c r="C15" s="65" t="e">
        <f>+'Sectores '!#REF!</f>
        <v>#REF!</v>
      </c>
      <c r="D15" s="65" t="e">
        <f>+'Sectores '!#REF!</f>
        <v>#REF!</v>
      </c>
      <c r="E15" s="65" t="e">
        <f>+'Sectores '!#REF!</f>
        <v>#REF!</v>
      </c>
      <c r="F15" s="65" t="e">
        <f>+'Sectores '!#REF!</f>
        <v>#REF!</v>
      </c>
      <c r="G15" s="65" t="e">
        <f>+'Sectores '!#REF!</f>
        <v>#REF!</v>
      </c>
      <c r="H15" s="65">
        <f>+'Sectores '!B35</f>
        <v>14067687</v>
      </c>
      <c r="I15" s="65">
        <f>+'Sectores '!C35</f>
        <v>13013258</v>
      </c>
      <c r="J15" s="65">
        <f>+'Sectores '!D35</f>
        <v>1061444214</v>
      </c>
      <c r="K15" s="65">
        <f>+'Sectores '!E35</f>
        <v>890484246</v>
      </c>
      <c r="L15" s="65">
        <f>+'Sectores '!F35</f>
        <v>218167261</v>
      </c>
      <c r="M15" s="65">
        <f>+'Sectores '!G35</f>
        <v>201842395</v>
      </c>
      <c r="N15" s="65" t="e">
        <f>+'Sectores '!#REF!</f>
        <v>#REF!</v>
      </c>
      <c r="O15" s="65" t="e">
        <f>+'Sectores '!#REF!</f>
        <v>#REF!</v>
      </c>
      <c r="P15" s="65">
        <f>+'Sectores '!H35</f>
        <v>44857592</v>
      </c>
      <c r="Q15" s="65">
        <f>+'Sectores '!I35</f>
        <v>43245783</v>
      </c>
      <c r="R15" s="65">
        <f>+'Sectores '!J35</f>
        <v>0</v>
      </c>
      <c r="S15" s="65">
        <f>+'Sectores '!K35</f>
        <v>0</v>
      </c>
    </row>
    <row r="16" spans="1:19" ht="24" customHeight="1" x14ac:dyDescent="0.25">
      <c r="A16" s="64" t="s">
        <v>177</v>
      </c>
      <c r="B16" s="65" t="e">
        <f>+'Sectores '!#REF!</f>
        <v>#REF!</v>
      </c>
      <c r="C16" s="65" t="e">
        <f>+'Sectores '!#REF!</f>
        <v>#REF!</v>
      </c>
      <c r="D16" s="65" t="e">
        <f>+'Sectores '!#REF!</f>
        <v>#REF!</v>
      </c>
      <c r="E16" s="65" t="e">
        <f>+'Sectores '!#REF!</f>
        <v>#REF!</v>
      </c>
      <c r="F16" s="65" t="e">
        <f>+'Sectores '!#REF!</f>
        <v>#REF!</v>
      </c>
      <c r="G16" s="65" t="e">
        <f>+'Sectores '!#REF!</f>
        <v>#REF!</v>
      </c>
      <c r="H16" s="65">
        <f>+'Sectores '!B41</f>
        <v>0</v>
      </c>
      <c r="I16" s="65">
        <f>+'Sectores '!C41</f>
        <v>0</v>
      </c>
      <c r="J16" s="65">
        <f>+'Sectores '!D41</f>
        <v>59315274</v>
      </c>
      <c r="K16" s="65">
        <f>+'Sectores '!E41</f>
        <v>59315274</v>
      </c>
      <c r="L16" s="65">
        <f>+'Sectores '!F41</f>
        <v>0</v>
      </c>
      <c r="M16" s="65">
        <f>+'Sectores '!G41</f>
        <v>0</v>
      </c>
      <c r="N16" s="65" t="e">
        <f>+'Sectores '!#REF!</f>
        <v>#REF!</v>
      </c>
      <c r="O16" s="65" t="e">
        <f>+'Sectores '!#REF!</f>
        <v>#REF!</v>
      </c>
      <c r="P16" s="65">
        <f>+'Sectores '!H41</f>
        <v>0</v>
      </c>
      <c r="Q16" s="65">
        <f>+'Sectores '!I41</f>
        <v>0</v>
      </c>
      <c r="R16" s="65">
        <f>+'Sectores '!J41</f>
        <v>14444460</v>
      </c>
      <c r="S16" s="65">
        <f>+'Sectores '!K41</f>
        <v>14444460</v>
      </c>
    </row>
    <row r="17" spans="1:19" ht="24" customHeight="1" x14ac:dyDescent="0.25">
      <c r="A17" s="64" t="s">
        <v>178</v>
      </c>
      <c r="B17" s="65" t="e">
        <f>+'Sectores '!#REF!</f>
        <v>#REF!</v>
      </c>
      <c r="C17" s="65" t="e">
        <f>+'Sectores '!#REF!</f>
        <v>#REF!</v>
      </c>
      <c r="D17" s="65" t="e">
        <f>+'Sectores '!#REF!</f>
        <v>#REF!</v>
      </c>
      <c r="E17" s="65" t="e">
        <f>+'Sectores '!#REF!</f>
        <v>#REF!</v>
      </c>
      <c r="F17" s="65" t="e">
        <f>+'Sectores '!#REF!</f>
        <v>#REF!</v>
      </c>
      <c r="G17" s="65" t="e">
        <f>+'Sectores '!#REF!</f>
        <v>#REF!</v>
      </c>
      <c r="H17" s="65">
        <f>+'Sectores '!B45</f>
        <v>486678565</v>
      </c>
      <c r="I17" s="65">
        <f>+'Sectores '!C45</f>
        <v>486019299</v>
      </c>
      <c r="J17" s="65">
        <f>+'Sectores '!D45</f>
        <v>324914828</v>
      </c>
      <c r="K17" s="65">
        <f>+'Sectores '!E45</f>
        <v>324914482</v>
      </c>
      <c r="L17" s="65">
        <f>+'Sectores '!F45</f>
        <v>22089958</v>
      </c>
      <c r="M17" s="65">
        <f>+'Sectores '!G45</f>
        <v>18301321</v>
      </c>
      <c r="N17" s="65" t="e">
        <f>+'Sectores '!#REF!</f>
        <v>#REF!</v>
      </c>
      <c r="O17" s="65" t="e">
        <f>+'Sectores '!#REF!</f>
        <v>#REF!</v>
      </c>
      <c r="P17" s="65">
        <f>+'Sectores '!H45</f>
        <v>120000000</v>
      </c>
      <c r="Q17" s="65">
        <f>+'Sectores '!I45</f>
        <v>117180182</v>
      </c>
      <c r="R17" s="65">
        <f>+'Sectores '!J45</f>
        <v>519306237</v>
      </c>
      <c r="S17" s="65">
        <f>+'Sectores '!K45</f>
        <v>66569937</v>
      </c>
    </row>
    <row r="18" spans="1:19" ht="24" customHeight="1" x14ac:dyDescent="0.25">
      <c r="A18" s="64" t="s">
        <v>179</v>
      </c>
      <c r="B18" s="65" t="e">
        <f>+'Sectores '!#REF!</f>
        <v>#REF!</v>
      </c>
      <c r="C18" s="65" t="e">
        <f>+'Sectores '!#REF!</f>
        <v>#REF!</v>
      </c>
      <c r="D18" s="65" t="e">
        <f>+'Sectores '!#REF!</f>
        <v>#REF!</v>
      </c>
      <c r="E18" s="65" t="e">
        <f>+'Sectores '!#REF!</f>
        <v>#REF!</v>
      </c>
      <c r="F18" s="65" t="e">
        <f>+'Sectores '!#REF!</f>
        <v>#REF!</v>
      </c>
      <c r="G18" s="65" t="e">
        <f>+'Sectores '!#REF!</f>
        <v>#REF!</v>
      </c>
      <c r="H18" s="65">
        <f>+'Sectores '!B50</f>
        <v>6997832562</v>
      </c>
      <c r="I18" s="65">
        <f>+'Sectores '!C50</f>
        <v>6996391175</v>
      </c>
      <c r="J18" s="65">
        <f>+'Sectores '!D50</f>
        <v>400000000</v>
      </c>
      <c r="K18" s="65">
        <f>+'Sectores '!E50</f>
        <v>41769945</v>
      </c>
      <c r="L18" s="65">
        <f>+'Sectores '!F50</f>
        <v>477350303</v>
      </c>
      <c r="M18" s="65">
        <f>+'Sectores '!G50</f>
        <v>77350303</v>
      </c>
      <c r="N18" s="65" t="e">
        <f>+'Sectores '!#REF!</f>
        <v>#REF!</v>
      </c>
      <c r="O18" s="65" t="e">
        <f>+'Sectores '!#REF!</f>
        <v>#REF!</v>
      </c>
      <c r="P18" s="65">
        <f>+'Sectores '!H50</f>
        <v>400000000</v>
      </c>
      <c r="Q18" s="65">
        <f>+'Sectores '!I50</f>
        <v>0</v>
      </c>
      <c r="R18" s="65">
        <f>+'Sectores '!J50</f>
        <v>404542630</v>
      </c>
      <c r="S18" s="65">
        <f>+'Sectores '!K50</f>
        <v>4542630</v>
      </c>
    </row>
    <row r="19" spans="1:19" ht="15" customHeight="1" x14ac:dyDescent="0.25">
      <c r="A19" s="64" t="s">
        <v>180</v>
      </c>
      <c r="B19" s="66" t="e">
        <f>+'Sectores '!#REF!</f>
        <v>#REF!</v>
      </c>
      <c r="C19" s="66" t="e">
        <f>+'Sectores '!#REF!</f>
        <v>#REF!</v>
      </c>
      <c r="D19" s="66" t="e">
        <f>+'Sectores '!#REF!</f>
        <v>#REF!</v>
      </c>
      <c r="E19" s="66" t="e">
        <f>+'Sectores '!#REF!</f>
        <v>#REF!</v>
      </c>
      <c r="F19" s="66" t="e">
        <f>+'Sectores '!#REF!</f>
        <v>#REF!</v>
      </c>
      <c r="G19" s="66" t="e">
        <f>+'Sectores '!#REF!</f>
        <v>#REF!</v>
      </c>
      <c r="H19" s="66">
        <f>+'Sectores '!B54</f>
        <v>0</v>
      </c>
      <c r="I19" s="66">
        <f>+'Sectores '!C54</f>
        <v>0</v>
      </c>
      <c r="J19" s="66">
        <f>+'Sectores '!D54</f>
        <v>0</v>
      </c>
      <c r="K19" s="66">
        <f>+'Sectores '!E54</f>
        <v>0</v>
      </c>
      <c r="L19" s="66">
        <f>+'Sectores '!F54</f>
        <v>0</v>
      </c>
      <c r="M19" s="66">
        <f>+'Sectores '!G54</f>
        <v>0</v>
      </c>
      <c r="N19" s="66" t="e">
        <f>+'Sectores '!#REF!</f>
        <v>#REF!</v>
      </c>
      <c r="O19" s="66" t="e">
        <f>+'Sectores '!#REF!</f>
        <v>#REF!</v>
      </c>
      <c r="P19" s="66">
        <f>+'Sectores '!H54</f>
        <v>0</v>
      </c>
      <c r="Q19" s="66">
        <f>+'Sectores '!I54</f>
        <v>0</v>
      </c>
      <c r="R19" s="66">
        <f>+'Sectores '!J54</f>
        <v>0</v>
      </c>
      <c r="S19" s="66">
        <f>+'Sectores '!K54</f>
        <v>0</v>
      </c>
    </row>
    <row r="20" spans="1:19" ht="24" customHeight="1" thickBot="1" x14ac:dyDescent="0.3">
      <c r="A20" s="64" t="s">
        <v>181</v>
      </c>
      <c r="B20" s="65" t="e">
        <f>+'Sectores '!#REF!</f>
        <v>#REF!</v>
      </c>
      <c r="C20" s="65" t="e">
        <f>+'Sectores '!#REF!</f>
        <v>#REF!</v>
      </c>
      <c r="D20" s="65" t="e">
        <f>+'Sectores '!#REF!</f>
        <v>#REF!</v>
      </c>
      <c r="E20" s="65" t="e">
        <f>+'Sectores '!#REF!</f>
        <v>#REF!</v>
      </c>
      <c r="F20" s="65" t="e">
        <f>+'Sectores '!#REF!</f>
        <v>#REF!</v>
      </c>
      <c r="G20" s="65" t="e">
        <f>+'Sectores '!#REF!</f>
        <v>#REF!</v>
      </c>
      <c r="H20" s="65">
        <f>+'Sectores '!B56</f>
        <v>553184884</v>
      </c>
      <c r="I20" s="65">
        <f>+'Sectores '!C56</f>
        <v>511839052</v>
      </c>
      <c r="J20" s="65">
        <f>+'Sectores '!D56</f>
        <v>16915228</v>
      </c>
      <c r="K20" s="65">
        <f>+'Sectores '!E56</f>
        <v>16915228</v>
      </c>
      <c r="L20" s="65">
        <f>+'Sectores '!F56</f>
        <v>4554001508</v>
      </c>
      <c r="M20" s="65">
        <f>+'Sectores '!G56</f>
        <v>4552465988</v>
      </c>
      <c r="N20" s="65" t="e">
        <f>+'Sectores '!#REF!</f>
        <v>#REF!</v>
      </c>
      <c r="O20" s="65" t="e">
        <f>+'Sectores '!#REF!</f>
        <v>#REF!</v>
      </c>
      <c r="P20" s="65">
        <f>+'Sectores '!H56</f>
        <v>420054094</v>
      </c>
      <c r="Q20" s="65">
        <f>+'Sectores '!I56</f>
        <v>419273094</v>
      </c>
      <c r="R20" s="65">
        <f>+'Sectores '!J56</f>
        <v>975166626</v>
      </c>
      <c r="S20" s="65">
        <f>+'Sectores '!K56</f>
        <v>972284770</v>
      </c>
    </row>
    <row r="21" spans="1:19" ht="24" customHeight="1" thickBot="1" x14ac:dyDescent="0.3">
      <c r="A21" s="67" t="s">
        <v>182</v>
      </c>
      <c r="B21" s="68" t="e">
        <f t="shared" ref="B21:G21" si="0">+B6+B7+B9+B10+B11+B12+B13+B14+B15+B16+B17+B18+B19+B20</f>
        <v>#REF!</v>
      </c>
      <c r="C21" s="68" t="e">
        <f t="shared" si="0"/>
        <v>#REF!</v>
      </c>
      <c r="D21" s="68" t="e">
        <f t="shared" si="0"/>
        <v>#REF!</v>
      </c>
      <c r="E21" s="69" t="e">
        <f t="shared" si="0"/>
        <v>#REF!</v>
      </c>
      <c r="F21" s="68" t="e">
        <f t="shared" si="0"/>
        <v>#REF!</v>
      </c>
      <c r="G21" s="69" t="e">
        <f t="shared" si="0"/>
        <v>#REF!</v>
      </c>
      <c r="H21" s="69">
        <f t="shared" ref="H21:Q21" si="1">+H6+H7+H9+H10+H11+H12+H13+H14+H15+H16+H17+H18+H19+H20+H8</f>
        <v>48299519838</v>
      </c>
      <c r="I21" s="69">
        <f t="shared" si="1"/>
        <v>44892188692.900002</v>
      </c>
      <c r="J21" s="69">
        <f t="shared" si="1"/>
        <v>13058723648</v>
      </c>
      <c r="K21" s="69">
        <f t="shared" si="1"/>
        <v>8468400057</v>
      </c>
      <c r="L21" s="69">
        <f t="shared" si="1"/>
        <v>39825824491</v>
      </c>
      <c r="M21" s="69">
        <f t="shared" si="1"/>
        <v>25742198246</v>
      </c>
      <c r="N21" s="69" t="e">
        <f t="shared" si="1"/>
        <v>#REF!</v>
      </c>
      <c r="O21" s="69" t="e">
        <f t="shared" si="1"/>
        <v>#REF!</v>
      </c>
      <c r="P21" s="69">
        <f t="shared" si="1"/>
        <v>10570857929</v>
      </c>
      <c r="Q21" s="69">
        <f t="shared" si="1"/>
        <v>8717904683</v>
      </c>
      <c r="R21" s="69">
        <f t="shared" ref="R21" si="2">+R6+R7+R9+R10+R11+R12+R13+R14+R15+R16+R17+R18+R19+R20+R8</f>
        <v>9677970028</v>
      </c>
      <c r="S21" s="69">
        <f t="shared" ref="S21" si="3">+S6+S7+S9+S10+S11+S12+S13+S14+S15+S16+S17+S18+S19+S20+S8</f>
        <v>6379511731</v>
      </c>
    </row>
    <row r="22" spans="1:19" ht="15.75" x14ac:dyDescent="0.25">
      <c r="A22" s="72" t="s">
        <v>97</v>
      </c>
      <c r="B22" s="70"/>
      <c r="C22" s="70"/>
      <c r="D22" s="70"/>
      <c r="E22" s="70"/>
      <c r="F22" s="58"/>
      <c r="G22" s="58"/>
      <c r="H22" s="70"/>
      <c r="I22" s="70"/>
      <c r="J22" s="71">
        <f>+'Entidad '!E53</f>
        <v>13058723648</v>
      </c>
      <c r="K22" s="71">
        <f>+'Entidad '!F53</f>
        <v>8468400057</v>
      </c>
      <c r="L22" s="58"/>
      <c r="M22" s="58"/>
      <c r="N22" s="58"/>
      <c r="O22" s="58"/>
      <c r="P22" s="58"/>
      <c r="Q22" s="58"/>
    </row>
    <row r="23" spans="1:19" ht="15.75" x14ac:dyDescent="0.25">
      <c r="A23" s="73" t="s">
        <v>157</v>
      </c>
      <c r="B23" s="70"/>
      <c r="C23" s="70"/>
      <c r="D23" s="70"/>
      <c r="E23" s="70"/>
      <c r="F23" s="70"/>
      <c r="G23" s="70"/>
      <c r="H23" s="70"/>
      <c r="I23" s="70"/>
      <c r="J23" s="71">
        <f>+J21-J22</f>
        <v>0</v>
      </c>
      <c r="K23" s="71">
        <f>+K21-K22</f>
        <v>0</v>
      </c>
      <c r="L23" s="58"/>
      <c r="M23" s="58"/>
      <c r="N23" s="58"/>
      <c r="O23" s="58"/>
      <c r="P23" s="58"/>
      <c r="Q23" s="58"/>
    </row>
    <row r="24" spans="1:19" x14ac:dyDescent="0.25">
      <c r="A24" s="73" t="s">
        <v>186</v>
      </c>
      <c r="J24" s="35"/>
      <c r="K24" s="35"/>
    </row>
  </sheetData>
  <mergeCells count="9">
    <mergeCell ref="B5:C5"/>
    <mergeCell ref="R5:S5"/>
    <mergeCell ref="P5:Q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ignoredErrors>
    <ignoredError sqref="J5 L5 P5 D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Consolidado</vt:lpstr>
      <vt:lpstr>Sectores </vt:lpstr>
      <vt:lpstr>Entidad </vt:lpstr>
      <vt:lpstr>CONSOLIDADO SECTORES</vt:lpstr>
      <vt:lpstr>'Entidad '!Área_de_impresión</vt:lpstr>
      <vt:lpstr>'Sectores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 Constanza Saenz Gonzalez</dc:creator>
  <cp:lastModifiedBy>José Vicente Castro Torres</cp:lastModifiedBy>
  <cp:lastPrinted>2019-09-30T16:30:59Z</cp:lastPrinted>
  <dcterms:created xsi:type="dcterms:W3CDTF">2013-09-18T20:30:22Z</dcterms:created>
  <dcterms:modified xsi:type="dcterms:W3CDTF">2022-06-22T20:51:01Z</dcterms:modified>
</cp:coreProperties>
</file>