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CASTRO\D\Mis Documentos\2021\Organismos de Control\Concejo\"/>
    </mc:Choice>
  </mc:AlternateContent>
  <xr:revisionPtr revIDLastSave="0" documentId="13_ncr:1_{8DAF54E0-FE67-4611-9965-16BE3060E1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0" sheetId="2" r:id="rId1"/>
    <sheet name="2021" sheetId="5" r:id="rId2"/>
    <sheet name="Sep PREDIS" sheetId="4" state="hidden" r:id="rId3"/>
  </sheets>
  <definedNames>
    <definedName name="_xlnm._FilterDatabase" localSheetId="0" hidden="1">'2020'!$A$4:$U$329</definedName>
    <definedName name="_xlnm._FilterDatabase" localSheetId="2" hidden="1">'Sep PREDIS'!$A$3:$V$487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5" i="2" l="1"/>
  <c r="F136" i="2"/>
  <c r="T2" i="4"/>
  <c r="S2" i="4"/>
  <c r="R2" i="4"/>
  <c r="Q2" i="4"/>
  <c r="P2" i="4"/>
  <c r="O2" i="4"/>
  <c r="N2" i="4"/>
  <c r="M2" i="4"/>
  <c r="L2" i="4"/>
  <c r="D6" i="2"/>
  <c r="E6" i="2"/>
  <c r="F6" i="2"/>
  <c r="G6" i="2"/>
  <c r="H6" i="2"/>
  <c r="I6" i="2"/>
  <c r="J6" i="2"/>
  <c r="K6" i="2"/>
  <c r="D7" i="2"/>
  <c r="E7" i="2"/>
  <c r="F7" i="2"/>
  <c r="G7" i="2"/>
  <c r="H7" i="2"/>
  <c r="I7" i="2"/>
  <c r="J7" i="2"/>
  <c r="K7" i="2"/>
  <c r="D8" i="2"/>
  <c r="E8" i="2"/>
  <c r="F8" i="2"/>
  <c r="G8" i="2"/>
  <c r="H8" i="2"/>
  <c r="I8" i="2"/>
  <c r="J8" i="2"/>
  <c r="K8" i="2"/>
  <c r="D9" i="2"/>
  <c r="E9" i="2"/>
  <c r="F9" i="2"/>
  <c r="G9" i="2"/>
  <c r="H9" i="2"/>
  <c r="I9" i="2"/>
  <c r="J9" i="2"/>
  <c r="K9" i="2"/>
  <c r="D10" i="2"/>
  <c r="E10" i="2"/>
  <c r="F10" i="2"/>
  <c r="G10" i="2"/>
  <c r="H10" i="2"/>
  <c r="I10" i="2"/>
  <c r="J10" i="2"/>
  <c r="K10" i="2"/>
  <c r="D11" i="2"/>
  <c r="E11" i="2"/>
  <c r="F11" i="2"/>
  <c r="G11" i="2"/>
  <c r="H11" i="2"/>
  <c r="I11" i="2"/>
  <c r="J11" i="2"/>
  <c r="K11" i="2"/>
  <c r="D12" i="2"/>
  <c r="E12" i="2"/>
  <c r="F12" i="2"/>
  <c r="G12" i="2"/>
  <c r="H12" i="2"/>
  <c r="I12" i="2"/>
  <c r="J12" i="2"/>
  <c r="K12" i="2"/>
  <c r="D13" i="2"/>
  <c r="E13" i="2"/>
  <c r="F13" i="2"/>
  <c r="G13" i="2"/>
  <c r="H13" i="2"/>
  <c r="I13" i="2"/>
  <c r="J13" i="2"/>
  <c r="K13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D39" i="2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F41" i="2"/>
  <c r="G41" i="2"/>
  <c r="H41" i="2"/>
  <c r="I41" i="2"/>
  <c r="J41" i="2"/>
  <c r="K41" i="2"/>
  <c r="D42" i="2"/>
  <c r="E42" i="2"/>
  <c r="F42" i="2"/>
  <c r="G42" i="2"/>
  <c r="H42" i="2"/>
  <c r="I42" i="2"/>
  <c r="J42" i="2"/>
  <c r="K42" i="2"/>
  <c r="D43" i="2"/>
  <c r="E43" i="2"/>
  <c r="F43" i="2"/>
  <c r="G43" i="2"/>
  <c r="H43" i="2"/>
  <c r="I43" i="2"/>
  <c r="J43" i="2"/>
  <c r="K43" i="2"/>
  <c r="D44" i="2"/>
  <c r="E44" i="2"/>
  <c r="F44" i="2"/>
  <c r="G44" i="2"/>
  <c r="H44" i="2"/>
  <c r="I44" i="2"/>
  <c r="J44" i="2"/>
  <c r="K44" i="2"/>
  <c r="D45" i="2"/>
  <c r="E45" i="2"/>
  <c r="F45" i="2"/>
  <c r="G45" i="2"/>
  <c r="H45" i="2"/>
  <c r="I45" i="2"/>
  <c r="J45" i="2"/>
  <c r="K45" i="2"/>
  <c r="D46" i="2"/>
  <c r="E46" i="2"/>
  <c r="F46" i="2"/>
  <c r="G46" i="2"/>
  <c r="H46" i="2"/>
  <c r="I46" i="2"/>
  <c r="J46" i="2"/>
  <c r="K46" i="2"/>
  <c r="D47" i="2"/>
  <c r="E47" i="2"/>
  <c r="F47" i="2"/>
  <c r="G47" i="2"/>
  <c r="H47" i="2"/>
  <c r="I47" i="2"/>
  <c r="J47" i="2"/>
  <c r="K47" i="2"/>
  <c r="D48" i="2"/>
  <c r="E48" i="2"/>
  <c r="F48" i="2"/>
  <c r="G48" i="2"/>
  <c r="H48" i="2"/>
  <c r="I48" i="2"/>
  <c r="J48" i="2"/>
  <c r="K48" i="2"/>
  <c r="D49" i="2"/>
  <c r="E49" i="2"/>
  <c r="F49" i="2"/>
  <c r="G49" i="2"/>
  <c r="H49" i="2"/>
  <c r="I49" i="2"/>
  <c r="J49" i="2"/>
  <c r="K49" i="2"/>
  <c r="D50" i="2"/>
  <c r="E50" i="2"/>
  <c r="F50" i="2"/>
  <c r="G50" i="2"/>
  <c r="H50" i="2"/>
  <c r="I50" i="2"/>
  <c r="J50" i="2"/>
  <c r="K50" i="2"/>
  <c r="D51" i="2"/>
  <c r="E51" i="2"/>
  <c r="F51" i="2"/>
  <c r="G51" i="2"/>
  <c r="H51" i="2"/>
  <c r="I51" i="2"/>
  <c r="J51" i="2"/>
  <c r="K51" i="2"/>
  <c r="D52" i="2"/>
  <c r="E52" i="2"/>
  <c r="F52" i="2"/>
  <c r="G52" i="2"/>
  <c r="H52" i="2"/>
  <c r="I52" i="2"/>
  <c r="J52" i="2"/>
  <c r="K52" i="2"/>
  <c r="D53" i="2"/>
  <c r="E53" i="2"/>
  <c r="F53" i="2"/>
  <c r="G53" i="2"/>
  <c r="H53" i="2"/>
  <c r="I53" i="2"/>
  <c r="J53" i="2"/>
  <c r="K53" i="2"/>
  <c r="D54" i="2"/>
  <c r="E54" i="2"/>
  <c r="F54" i="2"/>
  <c r="G54" i="2"/>
  <c r="H54" i="2"/>
  <c r="I54" i="2"/>
  <c r="J54" i="2"/>
  <c r="K54" i="2"/>
  <c r="D55" i="2"/>
  <c r="E55" i="2"/>
  <c r="F55" i="2"/>
  <c r="G55" i="2"/>
  <c r="H55" i="2"/>
  <c r="I55" i="2"/>
  <c r="J55" i="2"/>
  <c r="K55" i="2"/>
  <c r="D56" i="2"/>
  <c r="E56" i="2"/>
  <c r="F56" i="2"/>
  <c r="G56" i="2"/>
  <c r="H56" i="2"/>
  <c r="I56" i="2"/>
  <c r="J56" i="2"/>
  <c r="K56" i="2"/>
  <c r="D57" i="2"/>
  <c r="E57" i="2"/>
  <c r="F57" i="2"/>
  <c r="G57" i="2"/>
  <c r="H57" i="2"/>
  <c r="I57" i="2"/>
  <c r="J57" i="2"/>
  <c r="K57" i="2"/>
  <c r="D58" i="2"/>
  <c r="E58" i="2"/>
  <c r="F58" i="2"/>
  <c r="G58" i="2"/>
  <c r="H58" i="2"/>
  <c r="I58" i="2"/>
  <c r="J58" i="2"/>
  <c r="K58" i="2"/>
  <c r="D59" i="2"/>
  <c r="E59" i="2"/>
  <c r="F59" i="2"/>
  <c r="G59" i="2"/>
  <c r="H59" i="2"/>
  <c r="I59" i="2"/>
  <c r="J59" i="2"/>
  <c r="K59" i="2"/>
  <c r="D60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D62" i="2"/>
  <c r="E62" i="2"/>
  <c r="F62" i="2"/>
  <c r="G62" i="2"/>
  <c r="H62" i="2"/>
  <c r="I62" i="2"/>
  <c r="J62" i="2"/>
  <c r="K62" i="2"/>
  <c r="D63" i="2"/>
  <c r="E63" i="2"/>
  <c r="F63" i="2"/>
  <c r="G63" i="2"/>
  <c r="H63" i="2"/>
  <c r="I63" i="2"/>
  <c r="J63" i="2"/>
  <c r="K63" i="2"/>
  <c r="D64" i="2"/>
  <c r="E64" i="2"/>
  <c r="F64" i="2"/>
  <c r="G64" i="2"/>
  <c r="H64" i="2"/>
  <c r="I64" i="2"/>
  <c r="J64" i="2"/>
  <c r="K64" i="2"/>
  <c r="D65" i="2"/>
  <c r="E65" i="2"/>
  <c r="F65" i="2"/>
  <c r="G65" i="2"/>
  <c r="H65" i="2"/>
  <c r="I65" i="2"/>
  <c r="J65" i="2"/>
  <c r="K65" i="2"/>
  <c r="D66" i="2"/>
  <c r="E66" i="2"/>
  <c r="F66" i="2"/>
  <c r="G66" i="2"/>
  <c r="H66" i="2"/>
  <c r="I66" i="2"/>
  <c r="J66" i="2"/>
  <c r="K66" i="2"/>
  <c r="D67" i="2"/>
  <c r="E67" i="2"/>
  <c r="F67" i="2"/>
  <c r="G67" i="2"/>
  <c r="H67" i="2"/>
  <c r="I67" i="2"/>
  <c r="J67" i="2"/>
  <c r="K67" i="2"/>
  <c r="D68" i="2"/>
  <c r="E68" i="2"/>
  <c r="F68" i="2"/>
  <c r="G68" i="2"/>
  <c r="H68" i="2"/>
  <c r="I68" i="2"/>
  <c r="J68" i="2"/>
  <c r="K68" i="2"/>
  <c r="D69" i="2"/>
  <c r="E69" i="2"/>
  <c r="F69" i="2"/>
  <c r="G69" i="2"/>
  <c r="H69" i="2"/>
  <c r="I69" i="2"/>
  <c r="J69" i="2"/>
  <c r="K69" i="2"/>
  <c r="D70" i="2"/>
  <c r="E70" i="2"/>
  <c r="F70" i="2"/>
  <c r="G70" i="2"/>
  <c r="H70" i="2"/>
  <c r="I70" i="2"/>
  <c r="J70" i="2"/>
  <c r="K70" i="2"/>
  <c r="D71" i="2"/>
  <c r="E71" i="2"/>
  <c r="F71" i="2"/>
  <c r="G71" i="2"/>
  <c r="H71" i="2"/>
  <c r="I71" i="2"/>
  <c r="J71" i="2"/>
  <c r="K71" i="2"/>
  <c r="D72" i="2"/>
  <c r="E72" i="2"/>
  <c r="F72" i="2"/>
  <c r="G72" i="2"/>
  <c r="H72" i="2"/>
  <c r="I72" i="2"/>
  <c r="J72" i="2"/>
  <c r="K72" i="2"/>
  <c r="D73" i="2"/>
  <c r="E73" i="2"/>
  <c r="F73" i="2"/>
  <c r="G73" i="2"/>
  <c r="H73" i="2"/>
  <c r="I73" i="2"/>
  <c r="J73" i="2"/>
  <c r="K73" i="2"/>
  <c r="D74" i="2"/>
  <c r="E74" i="2"/>
  <c r="F74" i="2"/>
  <c r="G74" i="2"/>
  <c r="H74" i="2"/>
  <c r="I74" i="2"/>
  <c r="J74" i="2"/>
  <c r="K74" i="2"/>
  <c r="D75" i="2"/>
  <c r="E75" i="2"/>
  <c r="F75" i="2"/>
  <c r="G75" i="2"/>
  <c r="H75" i="2"/>
  <c r="I75" i="2"/>
  <c r="J75" i="2"/>
  <c r="K75" i="2"/>
  <c r="D76" i="2"/>
  <c r="E76" i="2"/>
  <c r="F76" i="2"/>
  <c r="G76" i="2"/>
  <c r="H76" i="2"/>
  <c r="I76" i="2"/>
  <c r="J76" i="2"/>
  <c r="K76" i="2"/>
  <c r="D77" i="2"/>
  <c r="E77" i="2"/>
  <c r="F77" i="2"/>
  <c r="G77" i="2"/>
  <c r="H77" i="2"/>
  <c r="I77" i="2"/>
  <c r="J77" i="2"/>
  <c r="K77" i="2"/>
  <c r="D78" i="2"/>
  <c r="E78" i="2"/>
  <c r="F78" i="2"/>
  <c r="G78" i="2"/>
  <c r="H78" i="2"/>
  <c r="I78" i="2"/>
  <c r="J78" i="2"/>
  <c r="K78" i="2"/>
  <c r="D79" i="2"/>
  <c r="E79" i="2"/>
  <c r="F79" i="2"/>
  <c r="G79" i="2"/>
  <c r="H79" i="2"/>
  <c r="I79" i="2"/>
  <c r="J79" i="2"/>
  <c r="K79" i="2"/>
  <c r="D80" i="2"/>
  <c r="E80" i="2"/>
  <c r="F80" i="2"/>
  <c r="G80" i="2"/>
  <c r="H80" i="2"/>
  <c r="I80" i="2"/>
  <c r="J80" i="2"/>
  <c r="K80" i="2"/>
  <c r="D81" i="2"/>
  <c r="E81" i="2"/>
  <c r="F81" i="2"/>
  <c r="G81" i="2"/>
  <c r="H81" i="2"/>
  <c r="I81" i="2"/>
  <c r="J81" i="2"/>
  <c r="K81" i="2"/>
  <c r="D82" i="2"/>
  <c r="E82" i="2"/>
  <c r="F82" i="2"/>
  <c r="G82" i="2"/>
  <c r="H82" i="2"/>
  <c r="I82" i="2"/>
  <c r="J82" i="2"/>
  <c r="K82" i="2"/>
  <c r="D83" i="2"/>
  <c r="E83" i="2"/>
  <c r="F83" i="2"/>
  <c r="G83" i="2"/>
  <c r="H83" i="2"/>
  <c r="I83" i="2"/>
  <c r="J83" i="2"/>
  <c r="K83" i="2"/>
  <c r="D84" i="2"/>
  <c r="E84" i="2"/>
  <c r="F84" i="2"/>
  <c r="G84" i="2"/>
  <c r="H84" i="2"/>
  <c r="I84" i="2"/>
  <c r="J84" i="2"/>
  <c r="K84" i="2"/>
  <c r="D85" i="2"/>
  <c r="E85" i="2"/>
  <c r="F85" i="2"/>
  <c r="G85" i="2"/>
  <c r="H85" i="2"/>
  <c r="I85" i="2"/>
  <c r="J85" i="2"/>
  <c r="K85" i="2"/>
  <c r="D86" i="2"/>
  <c r="E86" i="2"/>
  <c r="F86" i="2"/>
  <c r="G86" i="2"/>
  <c r="H86" i="2"/>
  <c r="I86" i="2"/>
  <c r="J86" i="2"/>
  <c r="K86" i="2"/>
  <c r="D87" i="2"/>
  <c r="E87" i="2"/>
  <c r="F87" i="2"/>
  <c r="G87" i="2"/>
  <c r="H87" i="2"/>
  <c r="I87" i="2"/>
  <c r="J87" i="2"/>
  <c r="K87" i="2"/>
  <c r="D88" i="2"/>
  <c r="E88" i="2"/>
  <c r="F88" i="2"/>
  <c r="G88" i="2"/>
  <c r="H88" i="2"/>
  <c r="I88" i="2"/>
  <c r="J88" i="2"/>
  <c r="K88" i="2"/>
  <c r="D89" i="2"/>
  <c r="E89" i="2"/>
  <c r="F89" i="2"/>
  <c r="G89" i="2"/>
  <c r="H89" i="2"/>
  <c r="I89" i="2"/>
  <c r="J89" i="2"/>
  <c r="K89" i="2"/>
  <c r="D90" i="2"/>
  <c r="E90" i="2"/>
  <c r="F90" i="2"/>
  <c r="G90" i="2"/>
  <c r="H90" i="2"/>
  <c r="I90" i="2"/>
  <c r="J90" i="2"/>
  <c r="K90" i="2"/>
  <c r="D91" i="2"/>
  <c r="E91" i="2"/>
  <c r="F91" i="2"/>
  <c r="G91" i="2"/>
  <c r="H91" i="2"/>
  <c r="I91" i="2"/>
  <c r="J91" i="2"/>
  <c r="K91" i="2"/>
  <c r="D92" i="2"/>
  <c r="E92" i="2"/>
  <c r="F92" i="2"/>
  <c r="G92" i="2"/>
  <c r="H92" i="2"/>
  <c r="I92" i="2"/>
  <c r="J92" i="2"/>
  <c r="K92" i="2"/>
  <c r="D93" i="2"/>
  <c r="E93" i="2"/>
  <c r="F93" i="2"/>
  <c r="G93" i="2"/>
  <c r="H93" i="2"/>
  <c r="I93" i="2"/>
  <c r="J93" i="2"/>
  <c r="K93" i="2"/>
  <c r="D94" i="2"/>
  <c r="E94" i="2"/>
  <c r="F94" i="2"/>
  <c r="G94" i="2"/>
  <c r="H94" i="2"/>
  <c r="I94" i="2"/>
  <c r="J94" i="2"/>
  <c r="K94" i="2"/>
  <c r="D95" i="2"/>
  <c r="E95" i="2"/>
  <c r="F95" i="2"/>
  <c r="G95" i="2"/>
  <c r="H95" i="2"/>
  <c r="I95" i="2"/>
  <c r="J95" i="2"/>
  <c r="K95" i="2"/>
  <c r="D96" i="2"/>
  <c r="E96" i="2"/>
  <c r="F96" i="2"/>
  <c r="G96" i="2"/>
  <c r="H96" i="2"/>
  <c r="I96" i="2"/>
  <c r="J96" i="2"/>
  <c r="K96" i="2"/>
  <c r="D97" i="2"/>
  <c r="E97" i="2"/>
  <c r="F97" i="2"/>
  <c r="G97" i="2"/>
  <c r="H97" i="2"/>
  <c r="I97" i="2"/>
  <c r="J97" i="2"/>
  <c r="K97" i="2"/>
  <c r="D98" i="2"/>
  <c r="E98" i="2"/>
  <c r="F98" i="2"/>
  <c r="G98" i="2"/>
  <c r="H98" i="2"/>
  <c r="I98" i="2"/>
  <c r="J98" i="2"/>
  <c r="K98" i="2"/>
  <c r="D99" i="2"/>
  <c r="E99" i="2"/>
  <c r="F99" i="2"/>
  <c r="G99" i="2"/>
  <c r="H99" i="2"/>
  <c r="I99" i="2"/>
  <c r="J99" i="2"/>
  <c r="K99" i="2"/>
  <c r="D100" i="2"/>
  <c r="E100" i="2"/>
  <c r="F100" i="2"/>
  <c r="G100" i="2"/>
  <c r="H100" i="2"/>
  <c r="I100" i="2"/>
  <c r="J100" i="2"/>
  <c r="K100" i="2"/>
  <c r="D101" i="2"/>
  <c r="E101" i="2"/>
  <c r="F101" i="2"/>
  <c r="G101" i="2"/>
  <c r="H101" i="2"/>
  <c r="I101" i="2"/>
  <c r="J101" i="2"/>
  <c r="K101" i="2"/>
  <c r="D102" i="2"/>
  <c r="E102" i="2"/>
  <c r="F102" i="2"/>
  <c r="G102" i="2"/>
  <c r="H102" i="2"/>
  <c r="I102" i="2"/>
  <c r="J102" i="2"/>
  <c r="K102" i="2"/>
  <c r="D103" i="2"/>
  <c r="E103" i="2"/>
  <c r="F103" i="2"/>
  <c r="G103" i="2"/>
  <c r="H103" i="2"/>
  <c r="I103" i="2"/>
  <c r="J103" i="2"/>
  <c r="K103" i="2"/>
  <c r="D104" i="2"/>
  <c r="E104" i="2"/>
  <c r="F104" i="2"/>
  <c r="G104" i="2"/>
  <c r="H104" i="2"/>
  <c r="I104" i="2"/>
  <c r="J104" i="2"/>
  <c r="K104" i="2"/>
  <c r="D105" i="2"/>
  <c r="E105" i="2"/>
  <c r="F105" i="2"/>
  <c r="G105" i="2"/>
  <c r="H105" i="2"/>
  <c r="I105" i="2"/>
  <c r="J105" i="2"/>
  <c r="K105" i="2"/>
  <c r="D106" i="2"/>
  <c r="E106" i="2"/>
  <c r="F106" i="2"/>
  <c r="G106" i="2"/>
  <c r="H106" i="2"/>
  <c r="I106" i="2"/>
  <c r="J106" i="2"/>
  <c r="K106" i="2"/>
  <c r="D107" i="2"/>
  <c r="E107" i="2"/>
  <c r="F107" i="2"/>
  <c r="G107" i="2"/>
  <c r="H107" i="2"/>
  <c r="I107" i="2"/>
  <c r="J107" i="2"/>
  <c r="K107" i="2"/>
  <c r="D108" i="2"/>
  <c r="E108" i="2"/>
  <c r="F108" i="2"/>
  <c r="G108" i="2"/>
  <c r="H108" i="2"/>
  <c r="I108" i="2"/>
  <c r="J108" i="2"/>
  <c r="K108" i="2"/>
  <c r="D109" i="2"/>
  <c r="E109" i="2"/>
  <c r="F109" i="2"/>
  <c r="G109" i="2"/>
  <c r="H109" i="2"/>
  <c r="I109" i="2"/>
  <c r="J109" i="2"/>
  <c r="K109" i="2"/>
  <c r="D110" i="2"/>
  <c r="E110" i="2"/>
  <c r="F110" i="2"/>
  <c r="G110" i="2"/>
  <c r="H110" i="2"/>
  <c r="I110" i="2"/>
  <c r="J110" i="2"/>
  <c r="K110" i="2"/>
  <c r="D111" i="2"/>
  <c r="E111" i="2"/>
  <c r="F111" i="2"/>
  <c r="G111" i="2"/>
  <c r="H111" i="2"/>
  <c r="I111" i="2"/>
  <c r="J111" i="2"/>
  <c r="K111" i="2"/>
  <c r="D112" i="2"/>
  <c r="E112" i="2"/>
  <c r="F112" i="2"/>
  <c r="G112" i="2"/>
  <c r="H112" i="2"/>
  <c r="I112" i="2"/>
  <c r="J112" i="2"/>
  <c r="K112" i="2"/>
  <c r="D113" i="2"/>
  <c r="E113" i="2"/>
  <c r="F113" i="2"/>
  <c r="G113" i="2"/>
  <c r="H113" i="2"/>
  <c r="I113" i="2"/>
  <c r="J113" i="2"/>
  <c r="K113" i="2"/>
  <c r="D114" i="2"/>
  <c r="E114" i="2"/>
  <c r="F114" i="2"/>
  <c r="G114" i="2"/>
  <c r="H114" i="2"/>
  <c r="I114" i="2"/>
  <c r="J114" i="2"/>
  <c r="K114" i="2"/>
  <c r="D115" i="2"/>
  <c r="E115" i="2"/>
  <c r="F115" i="2"/>
  <c r="G115" i="2"/>
  <c r="H115" i="2"/>
  <c r="I115" i="2"/>
  <c r="J115" i="2"/>
  <c r="K115" i="2"/>
  <c r="D116" i="2"/>
  <c r="E116" i="2"/>
  <c r="F116" i="2"/>
  <c r="G116" i="2"/>
  <c r="H116" i="2"/>
  <c r="I116" i="2"/>
  <c r="J116" i="2"/>
  <c r="K116" i="2"/>
  <c r="D117" i="2"/>
  <c r="E117" i="2"/>
  <c r="F117" i="2"/>
  <c r="G117" i="2"/>
  <c r="H117" i="2"/>
  <c r="I117" i="2"/>
  <c r="J117" i="2"/>
  <c r="K117" i="2"/>
  <c r="D118" i="2"/>
  <c r="E118" i="2"/>
  <c r="F118" i="2"/>
  <c r="G118" i="2"/>
  <c r="H118" i="2"/>
  <c r="I118" i="2"/>
  <c r="J118" i="2"/>
  <c r="K118" i="2"/>
  <c r="D119" i="2"/>
  <c r="E119" i="2"/>
  <c r="F119" i="2"/>
  <c r="G119" i="2"/>
  <c r="H119" i="2"/>
  <c r="I119" i="2"/>
  <c r="J119" i="2"/>
  <c r="K119" i="2"/>
  <c r="D120" i="2"/>
  <c r="E120" i="2"/>
  <c r="F120" i="2"/>
  <c r="G120" i="2"/>
  <c r="H120" i="2"/>
  <c r="I120" i="2"/>
  <c r="J120" i="2"/>
  <c r="K120" i="2"/>
  <c r="D121" i="2"/>
  <c r="E121" i="2"/>
  <c r="F121" i="2"/>
  <c r="G121" i="2"/>
  <c r="H121" i="2"/>
  <c r="I121" i="2"/>
  <c r="J121" i="2"/>
  <c r="K121" i="2"/>
  <c r="D122" i="2"/>
  <c r="E122" i="2"/>
  <c r="F122" i="2"/>
  <c r="G122" i="2"/>
  <c r="H122" i="2"/>
  <c r="I122" i="2"/>
  <c r="J122" i="2"/>
  <c r="K122" i="2"/>
  <c r="D123" i="2"/>
  <c r="E123" i="2"/>
  <c r="F123" i="2"/>
  <c r="G123" i="2"/>
  <c r="H123" i="2"/>
  <c r="I123" i="2"/>
  <c r="J123" i="2"/>
  <c r="K123" i="2"/>
  <c r="D124" i="2"/>
  <c r="E124" i="2"/>
  <c r="F124" i="2"/>
  <c r="G124" i="2"/>
  <c r="H124" i="2"/>
  <c r="I124" i="2"/>
  <c r="J124" i="2"/>
  <c r="K124" i="2"/>
  <c r="D125" i="2"/>
  <c r="E125" i="2"/>
  <c r="F125" i="2"/>
  <c r="G125" i="2"/>
  <c r="H125" i="2"/>
  <c r="I125" i="2"/>
  <c r="J125" i="2"/>
  <c r="K125" i="2"/>
  <c r="D126" i="2"/>
  <c r="E126" i="2"/>
  <c r="F126" i="2"/>
  <c r="G126" i="2"/>
  <c r="H126" i="2"/>
  <c r="I126" i="2"/>
  <c r="J126" i="2"/>
  <c r="K126" i="2"/>
  <c r="D127" i="2"/>
  <c r="E127" i="2"/>
  <c r="F127" i="2"/>
  <c r="G127" i="2"/>
  <c r="H127" i="2"/>
  <c r="I127" i="2"/>
  <c r="J127" i="2"/>
  <c r="K127" i="2"/>
  <c r="D128" i="2"/>
  <c r="E128" i="2"/>
  <c r="F128" i="2"/>
  <c r="G128" i="2"/>
  <c r="H128" i="2"/>
  <c r="I128" i="2"/>
  <c r="J128" i="2"/>
  <c r="K128" i="2"/>
  <c r="D129" i="2"/>
  <c r="E129" i="2"/>
  <c r="F129" i="2"/>
  <c r="G129" i="2"/>
  <c r="H129" i="2"/>
  <c r="I129" i="2"/>
  <c r="J129" i="2"/>
  <c r="K129" i="2"/>
  <c r="D130" i="2"/>
  <c r="E130" i="2"/>
  <c r="F130" i="2"/>
  <c r="G130" i="2"/>
  <c r="H130" i="2"/>
  <c r="I130" i="2"/>
  <c r="J130" i="2"/>
  <c r="K130" i="2"/>
  <c r="D131" i="2"/>
  <c r="E131" i="2"/>
  <c r="F131" i="2"/>
  <c r="G131" i="2"/>
  <c r="H131" i="2"/>
  <c r="I131" i="2"/>
  <c r="J131" i="2"/>
  <c r="K131" i="2"/>
  <c r="D132" i="2"/>
  <c r="E132" i="2"/>
  <c r="F132" i="2"/>
  <c r="G132" i="2"/>
  <c r="H132" i="2"/>
  <c r="I132" i="2"/>
  <c r="J132" i="2"/>
  <c r="K132" i="2"/>
  <c r="D133" i="2"/>
  <c r="E133" i="2"/>
  <c r="F133" i="2"/>
  <c r="G133" i="2"/>
  <c r="H133" i="2"/>
  <c r="I133" i="2"/>
  <c r="J133" i="2"/>
  <c r="K133" i="2"/>
  <c r="D134" i="2"/>
  <c r="E134" i="2"/>
  <c r="F134" i="2"/>
  <c r="G134" i="2"/>
  <c r="H134" i="2"/>
  <c r="I134" i="2"/>
  <c r="J134" i="2"/>
  <c r="K134" i="2"/>
  <c r="D135" i="2"/>
  <c r="E135" i="2"/>
  <c r="F135" i="2"/>
  <c r="G135" i="2"/>
  <c r="H135" i="2"/>
  <c r="I135" i="2"/>
  <c r="J135" i="2"/>
  <c r="K135" i="2"/>
  <c r="D136" i="2"/>
  <c r="E136" i="2"/>
  <c r="G136" i="2"/>
  <c r="H136" i="2"/>
  <c r="I136" i="2"/>
  <c r="J136" i="2"/>
  <c r="K136" i="2"/>
  <c r="D137" i="2"/>
  <c r="E137" i="2"/>
  <c r="F137" i="2"/>
  <c r="G137" i="2"/>
  <c r="H137" i="2"/>
  <c r="I137" i="2"/>
  <c r="J137" i="2"/>
  <c r="K137" i="2"/>
  <c r="D138" i="2"/>
  <c r="E138" i="2"/>
  <c r="F138" i="2"/>
  <c r="G138" i="2"/>
  <c r="H138" i="2"/>
  <c r="I138" i="2"/>
  <c r="J138" i="2"/>
  <c r="K138" i="2"/>
  <c r="D139" i="2"/>
  <c r="E139" i="2"/>
  <c r="F139" i="2"/>
  <c r="G139" i="2"/>
  <c r="H139" i="2"/>
  <c r="I139" i="2"/>
  <c r="J139" i="2"/>
  <c r="K139" i="2"/>
  <c r="D140" i="2"/>
  <c r="E140" i="2"/>
  <c r="F140" i="2"/>
  <c r="G140" i="2"/>
  <c r="H140" i="2"/>
  <c r="I140" i="2"/>
  <c r="J140" i="2"/>
  <c r="K140" i="2"/>
  <c r="D141" i="2"/>
  <c r="E141" i="2"/>
  <c r="F141" i="2"/>
  <c r="G141" i="2"/>
  <c r="H141" i="2"/>
  <c r="I141" i="2"/>
  <c r="J141" i="2"/>
  <c r="K141" i="2"/>
  <c r="D142" i="2"/>
  <c r="E142" i="2"/>
  <c r="F142" i="2"/>
  <c r="G142" i="2"/>
  <c r="H142" i="2"/>
  <c r="I142" i="2"/>
  <c r="J142" i="2"/>
  <c r="K142" i="2"/>
  <c r="D143" i="2"/>
  <c r="E143" i="2"/>
  <c r="F143" i="2"/>
  <c r="G143" i="2"/>
  <c r="H143" i="2"/>
  <c r="I143" i="2"/>
  <c r="J143" i="2"/>
  <c r="K143" i="2"/>
  <c r="D144" i="2"/>
  <c r="E144" i="2"/>
  <c r="F144" i="2"/>
  <c r="G144" i="2"/>
  <c r="H144" i="2"/>
  <c r="I144" i="2"/>
  <c r="J144" i="2"/>
  <c r="K144" i="2"/>
  <c r="D145" i="2"/>
  <c r="E145" i="2"/>
  <c r="F145" i="2"/>
  <c r="G145" i="2"/>
  <c r="H145" i="2"/>
  <c r="I145" i="2"/>
  <c r="J145" i="2"/>
  <c r="K145" i="2"/>
  <c r="D146" i="2"/>
  <c r="E146" i="2"/>
  <c r="F146" i="2"/>
  <c r="G146" i="2"/>
  <c r="H146" i="2"/>
  <c r="I146" i="2"/>
  <c r="J146" i="2"/>
  <c r="K146" i="2"/>
  <c r="D147" i="2"/>
  <c r="E147" i="2"/>
  <c r="F147" i="2"/>
  <c r="G147" i="2"/>
  <c r="H147" i="2"/>
  <c r="I147" i="2"/>
  <c r="J147" i="2"/>
  <c r="K147" i="2"/>
  <c r="D148" i="2"/>
  <c r="E148" i="2"/>
  <c r="F148" i="2"/>
  <c r="G148" i="2"/>
  <c r="H148" i="2"/>
  <c r="I148" i="2"/>
  <c r="J148" i="2"/>
  <c r="K148" i="2"/>
  <c r="D149" i="2"/>
  <c r="E149" i="2"/>
  <c r="F149" i="2"/>
  <c r="G149" i="2"/>
  <c r="H149" i="2"/>
  <c r="I149" i="2"/>
  <c r="J149" i="2"/>
  <c r="K149" i="2"/>
  <c r="D150" i="2"/>
  <c r="E150" i="2"/>
  <c r="F150" i="2"/>
  <c r="G150" i="2"/>
  <c r="H150" i="2"/>
  <c r="I150" i="2"/>
  <c r="J150" i="2"/>
  <c r="K150" i="2"/>
  <c r="D151" i="2"/>
  <c r="E151" i="2"/>
  <c r="F151" i="2"/>
  <c r="G151" i="2"/>
  <c r="H151" i="2"/>
  <c r="I151" i="2"/>
  <c r="J151" i="2"/>
  <c r="K151" i="2"/>
  <c r="D152" i="2"/>
  <c r="E152" i="2"/>
  <c r="F152" i="2"/>
  <c r="G152" i="2"/>
  <c r="H152" i="2"/>
  <c r="I152" i="2"/>
  <c r="J152" i="2"/>
  <c r="K152" i="2"/>
  <c r="D153" i="2"/>
  <c r="E153" i="2"/>
  <c r="F153" i="2"/>
  <c r="G153" i="2"/>
  <c r="H153" i="2"/>
  <c r="I153" i="2"/>
  <c r="J153" i="2"/>
  <c r="K153" i="2"/>
  <c r="D154" i="2"/>
  <c r="E154" i="2"/>
  <c r="F154" i="2"/>
  <c r="G154" i="2"/>
  <c r="H154" i="2"/>
  <c r="I154" i="2"/>
  <c r="J154" i="2"/>
  <c r="K154" i="2"/>
  <c r="D155" i="2"/>
  <c r="E155" i="2"/>
  <c r="F155" i="2"/>
  <c r="G155" i="2"/>
  <c r="H155" i="2"/>
  <c r="I155" i="2"/>
  <c r="J155" i="2"/>
  <c r="K155" i="2"/>
  <c r="D156" i="2"/>
  <c r="E156" i="2"/>
  <c r="F156" i="2"/>
  <c r="G156" i="2"/>
  <c r="H156" i="2"/>
  <c r="I156" i="2"/>
  <c r="J156" i="2"/>
  <c r="K156" i="2"/>
  <c r="D157" i="2"/>
  <c r="E157" i="2"/>
  <c r="F157" i="2"/>
  <c r="G157" i="2"/>
  <c r="H157" i="2"/>
  <c r="I157" i="2"/>
  <c r="J157" i="2"/>
  <c r="K157" i="2"/>
  <c r="D158" i="2"/>
  <c r="E158" i="2"/>
  <c r="F158" i="2"/>
  <c r="G158" i="2"/>
  <c r="H158" i="2"/>
  <c r="I158" i="2"/>
  <c r="J158" i="2"/>
  <c r="K158" i="2"/>
  <c r="D159" i="2"/>
  <c r="E159" i="2"/>
  <c r="F159" i="2"/>
  <c r="G159" i="2"/>
  <c r="H159" i="2"/>
  <c r="I159" i="2"/>
  <c r="J159" i="2"/>
  <c r="K159" i="2"/>
  <c r="D160" i="2"/>
  <c r="E160" i="2"/>
  <c r="F160" i="2"/>
  <c r="G160" i="2"/>
  <c r="H160" i="2"/>
  <c r="I160" i="2"/>
  <c r="J160" i="2"/>
  <c r="K160" i="2"/>
  <c r="D161" i="2"/>
  <c r="E161" i="2"/>
  <c r="F161" i="2"/>
  <c r="G161" i="2"/>
  <c r="H161" i="2"/>
  <c r="I161" i="2"/>
  <c r="J161" i="2"/>
  <c r="K161" i="2"/>
  <c r="D162" i="2"/>
  <c r="E162" i="2"/>
  <c r="F162" i="2"/>
  <c r="G162" i="2"/>
  <c r="H162" i="2"/>
  <c r="I162" i="2"/>
  <c r="J162" i="2"/>
  <c r="K162" i="2"/>
  <c r="D163" i="2"/>
  <c r="E163" i="2"/>
  <c r="F163" i="2"/>
  <c r="G163" i="2"/>
  <c r="H163" i="2"/>
  <c r="I163" i="2"/>
  <c r="J163" i="2"/>
  <c r="K163" i="2"/>
  <c r="D164" i="2"/>
  <c r="E164" i="2"/>
  <c r="F164" i="2"/>
  <c r="G164" i="2"/>
  <c r="H164" i="2"/>
  <c r="I164" i="2"/>
  <c r="J164" i="2"/>
  <c r="K164" i="2"/>
  <c r="D165" i="2"/>
  <c r="E165" i="2"/>
  <c r="F165" i="2"/>
  <c r="G165" i="2"/>
  <c r="H165" i="2"/>
  <c r="I165" i="2"/>
  <c r="J165" i="2"/>
  <c r="K165" i="2"/>
  <c r="D166" i="2"/>
  <c r="E166" i="2"/>
  <c r="F166" i="2"/>
  <c r="G166" i="2"/>
  <c r="H166" i="2"/>
  <c r="I166" i="2"/>
  <c r="J166" i="2"/>
  <c r="K166" i="2"/>
  <c r="D167" i="2"/>
  <c r="E167" i="2"/>
  <c r="F167" i="2"/>
  <c r="G167" i="2"/>
  <c r="H167" i="2"/>
  <c r="I167" i="2"/>
  <c r="J167" i="2"/>
  <c r="K167" i="2"/>
  <c r="D168" i="2"/>
  <c r="E168" i="2"/>
  <c r="F168" i="2"/>
  <c r="G168" i="2"/>
  <c r="H168" i="2"/>
  <c r="I168" i="2"/>
  <c r="J168" i="2"/>
  <c r="K168" i="2"/>
  <c r="D169" i="2"/>
  <c r="E169" i="2"/>
  <c r="F169" i="2"/>
  <c r="G169" i="2"/>
  <c r="H169" i="2"/>
  <c r="I169" i="2"/>
  <c r="J169" i="2"/>
  <c r="K169" i="2"/>
  <c r="D170" i="2"/>
  <c r="E170" i="2"/>
  <c r="F170" i="2"/>
  <c r="G170" i="2"/>
  <c r="H170" i="2"/>
  <c r="I170" i="2"/>
  <c r="J170" i="2"/>
  <c r="K170" i="2"/>
  <c r="D171" i="2"/>
  <c r="E171" i="2"/>
  <c r="F171" i="2"/>
  <c r="G171" i="2"/>
  <c r="H171" i="2"/>
  <c r="I171" i="2"/>
  <c r="J171" i="2"/>
  <c r="K171" i="2"/>
  <c r="D172" i="2"/>
  <c r="E172" i="2"/>
  <c r="F172" i="2"/>
  <c r="G172" i="2"/>
  <c r="H172" i="2"/>
  <c r="I172" i="2"/>
  <c r="J172" i="2"/>
  <c r="K172" i="2"/>
  <c r="D173" i="2"/>
  <c r="E173" i="2"/>
  <c r="F173" i="2"/>
  <c r="G173" i="2"/>
  <c r="H173" i="2"/>
  <c r="I173" i="2"/>
  <c r="J173" i="2"/>
  <c r="K173" i="2"/>
  <c r="D174" i="2"/>
  <c r="E174" i="2"/>
  <c r="F174" i="2"/>
  <c r="G174" i="2"/>
  <c r="H174" i="2"/>
  <c r="I174" i="2"/>
  <c r="J174" i="2"/>
  <c r="K174" i="2"/>
  <c r="D175" i="2"/>
  <c r="E175" i="2"/>
  <c r="F175" i="2"/>
  <c r="G175" i="2"/>
  <c r="H175" i="2"/>
  <c r="I175" i="2"/>
  <c r="J175" i="2"/>
  <c r="K175" i="2"/>
  <c r="D176" i="2"/>
  <c r="E176" i="2"/>
  <c r="F176" i="2"/>
  <c r="G176" i="2"/>
  <c r="H176" i="2"/>
  <c r="I176" i="2"/>
  <c r="J176" i="2"/>
  <c r="K176" i="2"/>
  <c r="D177" i="2"/>
  <c r="E177" i="2"/>
  <c r="F177" i="2"/>
  <c r="G177" i="2"/>
  <c r="H177" i="2"/>
  <c r="I177" i="2"/>
  <c r="J177" i="2"/>
  <c r="K177" i="2"/>
  <c r="D178" i="2"/>
  <c r="E178" i="2"/>
  <c r="F178" i="2"/>
  <c r="G178" i="2"/>
  <c r="H178" i="2"/>
  <c r="I178" i="2"/>
  <c r="J178" i="2"/>
  <c r="K178" i="2"/>
  <c r="D179" i="2"/>
  <c r="E179" i="2"/>
  <c r="F179" i="2"/>
  <c r="G179" i="2"/>
  <c r="H179" i="2"/>
  <c r="I179" i="2"/>
  <c r="J179" i="2"/>
  <c r="K179" i="2"/>
  <c r="D180" i="2"/>
  <c r="E180" i="2"/>
  <c r="F180" i="2"/>
  <c r="G180" i="2"/>
  <c r="H180" i="2"/>
  <c r="I180" i="2"/>
  <c r="J180" i="2"/>
  <c r="K180" i="2"/>
  <c r="D181" i="2"/>
  <c r="E181" i="2"/>
  <c r="F181" i="2"/>
  <c r="G181" i="2"/>
  <c r="H181" i="2"/>
  <c r="I181" i="2"/>
  <c r="J181" i="2"/>
  <c r="K181" i="2"/>
  <c r="D182" i="2"/>
  <c r="E182" i="2"/>
  <c r="F182" i="2"/>
  <c r="G182" i="2"/>
  <c r="H182" i="2"/>
  <c r="I182" i="2"/>
  <c r="J182" i="2"/>
  <c r="K182" i="2"/>
  <c r="D183" i="2"/>
  <c r="E183" i="2"/>
  <c r="F183" i="2"/>
  <c r="G183" i="2"/>
  <c r="H183" i="2"/>
  <c r="I183" i="2"/>
  <c r="J183" i="2"/>
  <c r="K183" i="2"/>
  <c r="D184" i="2"/>
  <c r="E184" i="2"/>
  <c r="F184" i="2"/>
  <c r="G184" i="2"/>
  <c r="H184" i="2"/>
  <c r="I184" i="2"/>
  <c r="J184" i="2"/>
  <c r="K184" i="2"/>
  <c r="D185" i="2"/>
  <c r="E185" i="2"/>
  <c r="G185" i="2"/>
  <c r="H185" i="2"/>
  <c r="I185" i="2"/>
  <c r="J185" i="2"/>
  <c r="K185" i="2"/>
  <c r="D186" i="2"/>
  <c r="E186" i="2"/>
  <c r="F186" i="2"/>
  <c r="G186" i="2"/>
  <c r="H186" i="2"/>
  <c r="I186" i="2"/>
  <c r="J186" i="2"/>
  <c r="K186" i="2"/>
  <c r="D187" i="2"/>
  <c r="E187" i="2"/>
  <c r="F187" i="2"/>
  <c r="G187" i="2"/>
  <c r="H187" i="2"/>
  <c r="I187" i="2"/>
  <c r="J187" i="2"/>
  <c r="K187" i="2"/>
  <c r="D188" i="2"/>
  <c r="E188" i="2"/>
  <c r="F188" i="2"/>
  <c r="G188" i="2"/>
  <c r="H188" i="2"/>
  <c r="I188" i="2"/>
  <c r="J188" i="2"/>
  <c r="K188" i="2"/>
  <c r="D189" i="2"/>
  <c r="E189" i="2"/>
  <c r="F189" i="2"/>
  <c r="G189" i="2"/>
  <c r="H189" i="2"/>
  <c r="I189" i="2"/>
  <c r="J189" i="2"/>
  <c r="K189" i="2"/>
  <c r="D190" i="2"/>
  <c r="E190" i="2"/>
  <c r="F190" i="2"/>
  <c r="G190" i="2"/>
  <c r="H190" i="2"/>
  <c r="I190" i="2"/>
  <c r="J190" i="2"/>
  <c r="K190" i="2"/>
  <c r="D191" i="2"/>
  <c r="E191" i="2"/>
  <c r="F191" i="2"/>
  <c r="G191" i="2"/>
  <c r="H191" i="2"/>
  <c r="I191" i="2"/>
  <c r="J191" i="2"/>
  <c r="K191" i="2"/>
  <c r="D192" i="2"/>
  <c r="E192" i="2"/>
  <c r="F192" i="2"/>
  <c r="G192" i="2"/>
  <c r="H192" i="2"/>
  <c r="I192" i="2"/>
  <c r="J192" i="2"/>
  <c r="K192" i="2"/>
  <c r="D193" i="2"/>
  <c r="E193" i="2"/>
  <c r="F193" i="2"/>
  <c r="G193" i="2"/>
  <c r="H193" i="2"/>
  <c r="I193" i="2"/>
  <c r="J193" i="2"/>
  <c r="K193" i="2"/>
  <c r="D194" i="2"/>
  <c r="E194" i="2"/>
  <c r="F194" i="2"/>
  <c r="G194" i="2"/>
  <c r="H194" i="2"/>
  <c r="I194" i="2"/>
  <c r="J194" i="2"/>
  <c r="K194" i="2"/>
  <c r="D195" i="2"/>
  <c r="E195" i="2"/>
  <c r="F195" i="2"/>
  <c r="G195" i="2"/>
  <c r="H195" i="2"/>
  <c r="I195" i="2"/>
  <c r="J195" i="2"/>
  <c r="K195" i="2"/>
  <c r="D196" i="2"/>
  <c r="E196" i="2"/>
  <c r="F196" i="2"/>
  <c r="G196" i="2"/>
  <c r="H196" i="2"/>
  <c r="I196" i="2"/>
  <c r="J196" i="2"/>
  <c r="K196" i="2"/>
  <c r="D197" i="2"/>
  <c r="E197" i="2"/>
  <c r="F197" i="2"/>
  <c r="G197" i="2"/>
  <c r="H197" i="2"/>
  <c r="I197" i="2"/>
  <c r="J197" i="2"/>
  <c r="K197" i="2"/>
  <c r="D198" i="2"/>
  <c r="E198" i="2"/>
  <c r="F198" i="2"/>
  <c r="G198" i="2"/>
  <c r="H198" i="2"/>
  <c r="I198" i="2"/>
  <c r="J198" i="2"/>
  <c r="K198" i="2"/>
  <c r="D199" i="2"/>
  <c r="E199" i="2"/>
  <c r="F199" i="2"/>
  <c r="G199" i="2"/>
  <c r="H199" i="2"/>
  <c r="I199" i="2"/>
  <c r="J199" i="2"/>
  <c r="K199" i="2"/>
  <c r="D200" i="2"/>
  <c r="E200" i="2"/>
  <c r="F200" i="2"/>
  <c r="G200" i="2"/>
  <c r="H200" i="2"/>
  <c r="I200" i="2"/>
  <c r="J200" i="2"/>
  <c r="K200" i="2"/>
  <c r="D201" i="2"/>
  <c r="E201" i="2"/>
  <c r="F201" i="2"/>
  <c r="G201" i="2"/>
  <c r="H201" i="2"/>
  <c r="I201" i="2"/>
  <c r="J201" i="2"/>
  <c r="K201" i="2"/>
  <c r="D202" i="2"/>
  <c r="E202" i="2"/>
  <c r="F202" i="2"/>
  <c r="G202" i="2"/>
  <c r="H202" i="2"/>
  <c r="I202" i="2"/>
  <c r="J202" i="2"/>
  <c r="K202" i="2"/>
  <c r="D203" i="2"/>
  <c r="E203" i="2"/>
  <c r="F203" i="2"/>
  <c r="G203" i="2"/>
  <c r="H203" i="2"/>
  <c r="I203" i="2"/>
  <c r="J203" i="2"/>
  <c r="K203" i="2"/>
  <c r="D204" i="2"/>
  <c r="E204" i="2"/>
  <c r="F204" i="2"/>
  <c r="G204" i="2"/>
  <c r="H204" i="2"/>
  <c r="I204" i="2"/>
  <c r="J204" i="2"/>
  <c r="K204" i="2"/>
  <c r="D205" i="2"/>
  <c r="E205" i="2"/>
  <c r="F205" i="2"/>
  <c r="G205" i="2"/>
  <c r="H205" i="2"/>
  <c r="I205" i="2"/>
  <c r="J205" i="2"/>
  <c r="K205" i="2"/>
  <c r="D206" i="2"/>
  <c r="E206" i="2"/>
  <c r="F206" i="2"/>
  <c r="G206" i="2"/>
  <c r="H206" i="2"/>
  <c r="I206" i="2"/>
  <c r="J206" i="2"/>
  <c r="K206" i="2"/>
  <c r="D207" i="2"/>
  <c r="E207" i="2"/>
  <c r="F207" i="2"/>
  <c r="G207" i="2"/>
  <c r="H207" i="2"/>
  <c r="I207" i="2"/>
  <c r="J207" i="2"/>
  <c r="K207" i="2"/>
  <c r="D208" i="2"/>
  <c r="E208" i="2"/>
  <c r="F208" i="2"/>
  <c r="G208" i="2"/>
  <c r="H208" i="2"/>
  <c r="I208" i="2"/>
  <c r="J208" i="2"/>
  <c r="K208" i="2"/>
  <c r="D209" i="2"/>
  <c r="E209" i="2"/>
  <c r="F209" i="2"/>
  <c r="G209" i="2"/>
  <c r="H209" i="2"/>
  <c r="I209" i="2"/>
  <c r="J209" i="2"/>
  <c r="K209" i="2"/>
  <c r="D210" i="2"/>
  <c r="E210" i="2"/>
  <c r="F210" i="2"/>
  <c r="G210" i="2"/>
  <c r="H210" i="2"/>
  <c r="I210" i="2"/>
  <c r="J210" i="2"/>
  <c r="K210" i="2"/>
  <c r="D211" i="2"/>
  <c r="E211" i="2"/>
  <c r="F211" i="2"/>
  <c r="G211" i="2"/>
  <c r="H211" i="2"/>
  <c r="I211" i="2"/>
  <c r="J211" i="2"/>
  <c r="K211" i="2"/>
  <c r="D212" i="2"/>
  <c r="E212" i="2"/>
  <c r="F212" i="2"/>
  <c r="G212" i="2"/>
  <c r="H212" i="2"/>
  <c r="I212" i="2"/>
  <c r="J212" i="2"/>
  <c r="K212" i="2"/>
  <c r="D213" i="2"/>
  <c r="E213" i="2"/>
  <c r="F213" i="2"/>
  <c r="G213" i="2"/>
  <c r="H213" i="2"/>
  <c r="I213" i="2"/>
  <c r="J213" i="2"/>
  <c r="K213" i="2"/>
  <c r="D214" i="2"/>
  <c r="E214" i="2"/>
  <c r="F214" i="2"/>
  <c r="G214" i="2"/>
  <c r="H214" i="2"/>
  <c r="I214" i="2"/>
  <c r="J214" i="2"/>
  <c r="K214" i="2"/>
  <c r="D215" i="2"/>
  <c r="E215" i="2"/>
  <c r="F215" i="2"/>
  <c r="G215" i="2"/>
  <c r="H215" i="2"/>
  <c r="I215" i="2"/>
  <c r="J215" i="2"/>
  <c r="K215" i="2"/>
  <c r="D216" i="2"/>
  <c r="E216" i="2"/>
  <c r="F216" i="2"/>
  <c r="G216" i="2"/>
  <c r="H216" i="2"/>
  <c r="I216" i="2"/>
  <c r="J216" i="2"/>
  <c r="K216" i="2"/>
  <c r="D217" i="2"/>
  <c r="E217" i="2"/>
  <c r="F217" i="2"/>
  <c r="G217" i="2"/>
  <c r="H217" i="2"/>
  <c r="I217" i="2"/>
  <c r="J217" i="2"/>
  <c r="K217" i="2"/>
  <c r="D218" i="2"/>
  <c r="E218" i="2"/>
  <c r="F218" i="2"/>
  <c r="G218" i="2"/>
  <c r="H218" i="2"/>
  <c r="I218" i="2"/>
  <c r="J218" i="2"/>
  <c r="K218" i="2"/>
  <c r="D219" i="2"/>
  <c r="E219" i="2"/>
  <c r="F219" i="2"/>
  <c r="G219" i="2"/>
  <c r="H219" i="2"/>
  <c r="I219" i="2"/>
  <c r="J219" i="2"/>
  <c r="K219" i="2"/>
  <c r="D220" i="2"/>
  <c r="E220" i="2"/>
  <c r="F220" i="2"/>
  <c r="G220" i="2"/>
  <c r="H220" i="2"/>
  <c r="I220" i="2"/>
  <c r="J220" i="2"/>
  <c r="K220" i="2"/>
  <c r="D221" i="2"/>
  <c r="E221" i="2"/>
  <c r="F221" i="2"/>
  <c r="G221" i="2"/>
  <c r="H221" i="2"/>
  <c r="I221" i="2"/>
  <c r="J221" i="2"/>
  <c r="K221" i="2"/>
  <c r="D222" i="2"/>
  <c r="E222" i="2"/>
  <c r="F222" i="2"/>
  <c r="G222" i="2"/>
  <c r="H222" i="2"/>
  <c r="I222" i="2"/>
  <c r="J222" i="2"/>
  <c r="K222" i="2"/>
  <c r="D223" i="2"/>
  <c r="E223" i="2"/>
  <c r="F223" i="2"/>
  <c r="G223" i="2"/>
  <c r="H223" i="2"/>
  <c r="I223" i="2"/>
  <c r="J223" i="2"/>
  <c r="K223" i="2"/>
  <c r="D224" i="2"/>
  <c r="E224" i="2"/>
  <c r="F224" i="2"/>
  <c r="G224" i="2"/>
  <c r="H224" i="2"/>
  <c r="I224" i="2"/>
  <c r="J224" i="2"/>
  <c r="K224" i="2"/>
  <c r="D225" i="2"/>
  <c r="E225" i="2"/>
  <c r="F225" i="2"/>
  <c r="G225" i="2"/>
  <c r="H225" i="2"/>
  <c r="I225" i="2"/>
  <c r="J225" i="2"/>
  <c r="K225" i="2"/>
  <c r="D226" i="2"/>
  <c r="E226" i="2"/>
  <c r="F226" i="2"/>
  <c r="G226" i="2"/>
  <c r="H226" i="2"/>
  <c r="I226" i="2"/>
  <c r="J226" i="2"/>
  <c r="K226" i="2"/>
  <c r="D227" i="2"/>
  <c r="E227" i="2"/>
  <c r="F227" i="2"/>
  <c r="G227" i="2"/>
  <c r="H227" i="2"/>
  <c r="I227" i="2"/>
  <c r="J227" i="2"/>
  <c r="K227" i="2"/>
  <c r="D228" i="2"/>
  <c r="E228" i="2"/>
  <c r="F228" i="2"/>
  <c r="G228" i="2"/>
  <c r="H228" i="2"/>
  <c r="I228" i="2"/>
  <c r="J228" i="2"/>
  <c r="K228" i="2"/>
  <c r="D229" i="2"/>
  <c r="E229" i="2"/>
  <c r="F229" i="2"/>
  <c r="G229" i="2"/>
  <c r="H229" i="2"/>
  <c r="I229" i="2"/>
  <c r="J229" i="2"/>
  <c r="K229" i="2"/>
  <c r="D230" i="2"/>
  <c r="E230" i="2"/>
  <c r="F230" i="2"/>
  <c r="G230" i="2"/>
  <c r="H230" i="2"/>
  <c r="I230" i="2"/>
  <c r="J230" i="2"/>
  <c r="K230" i="2"/>
  <c r="D231" i="2"/>
  <c r="E231" i="2"/>
  <c r="F231" i="2"/>
  <c r="G231" i="2"/>
  <c r="H231" i="2"/>
  <c r="I231" i="2"/>
  <c r="J231" i="2"/>
  <c r="K231" i="2"/>
  <c r="D232" i="2"/>
  <c r="E232" i="2"/>
  <c r="F232" i="2"/>
  <c r="G232" i="2"/>
  <c r="H232" i="2"/>
  <c r="I232" i="2"/>
  <c r="J232" i="2"/>
  <c r="K232" i="2"/>
  <c r="D233" i="2"/>
  <c r="E233" i="2"/>
  <c r="F233" i="2"/>
  <c r="G233" i="2"/>
  <c r="H233" i="2"/>
  <c r="I233" i="2"/>
  <c r="J233" i="2"/>
  <c r="K233" i="2"/>
  <c r="D234" i="2"/>
  <c r="E234" i="2"/>
  <c r="F234" i="2"/>
  <c r="G234" i="2"/>
  <c r="H234" i="2"/>
  <c r="I234" i="2"/>
  <c r="J234" i="2"/>
  <c r="K234" i="2"/>
  <c r="D235" i="2"/>
  <c r="E235" i="2"/>
  <c r="F235" i="2"/>
  <c r="G235" i="2"/>
  <c r="H235" i="2"/>
  <c r="I235" i="2"/>
  <c r="J235" i="2"/>
  <c r="K235" i="2"/>
  <c r="D236" i="2"/>
  <c r="E236" i="2"/>
  <c r="F236" i="2"/>
  <c r="G236" i="2"/>
  <c r="H236" i="2"/>
  <c r="I236" i="2"/>
  <c r="J236" i="2"/>
  <c r="K236" i="2"/>
  <c r="D237" i="2"/>
  <c r="E237" i="2"/>
  <c r="F237" i="2"/>
  <c r="G237" i="2"/>
  <c r="H237" i="2"/>
  <c r="I237" i="2"/>
  <c r="J237" i="2"/>
  <c r="K237" i="2"/>
  <c r="D238" i="2"/>
  <c r="E238" i="2"/>
  <c r="F238" i="2"/>
  <c r="G238" i="2"/>
  <c r="H238" i="2"/>
  <c r="I238" i="2"/>
  <c r="J238" i="2"/>
  <c r="K238" i="2"/>
  <c r="D239" i="2"/>
  <c r="E239" i="2"/>
  <c r="F239" i="2"/>
  <c r="G239" i="2"/>
  <c r="H239" i="2"/>
  <c r="I239" i="2"/>
  <c r="J239" i="2"/>
  <c r="K239" i="2"/>
  <c r="D240" i="2"/>
  <c r="E240" i="2"/>
  <c r="F240" i="2"/>
  <c r="G240" i="2"/>
  <c r="H240" i="2"/>
  <c r="I240" i="2"/>
  <c r="J240" i="2"/>
  <c r="K240" i="2"/>
  <c r="D241" i="2"/>
  <c r="E241" i="2"/>
  <c r="F241" i="2"/>
  <c r="G241" i="2"/>
  <c r="H241" i="2"/>
  <c r="I241" i="2"/>
  <c r="J241" i="2"/>
  <c r="K241" i="2"/>
  <c r="D242" i="2"/>
  <c r="E242" i="2"/>
  <c r="F242" i="2"/>
  <c r="G242" i="2"/>
  <c r="H242" i="2"/>
  <c r="I242" i="2"/>
  <c r="J242" i="2"/>
  <c r="K242" i="2"/>
  <c r="D243" i="2"/>
  <c r="E243" i="2"/>
  <c r="F243" i="2"/>
  <c r="G243" i="2"/>
  <c r="H243" i="2"/>
  <c r="I243" i="2"/>
  <c r="J243" i="2"/>
  <c r="K243" i="2"/>
  <c r="D244" i="2"/>
  <c r="E244" i="2"/>
  <c r="F244" i="2"/>
  <c r="G244" i="2"/>
  <c r="H244" i="2"/>
  <c r="I244" i="2"/>
  <c r="J244" i="2"/>
  <c r="K244" i="2"/>
  <c r="D245" i="2"/>
  <c r="E245" i="2"/>
  <c r="F245" i="2"/>
  <c r="G245" i="2"/>
  <c r="H245" i="2"/>
  <c r="I245" i="2"/>
  <c r="J245" i="2"/>
  <c r="K245" i="2"/>
  <c r="D246" i="2"/>
  <c r="E246" i="2"/>
  <c r="F246" i="2"/>
  <c r="G246" i="2"/>
  <c r="H246" i="2"/>
  <c r="I246" i="2"/>
  <c r="J246" i="2"/>
  <c r="K246" i="2"/>
  <c r="D247" i="2"/>
  <c r="E247" i="2"/>
  <c r="F247" i="2"/>
  <c r="G247" i="2"/>
  <c r="H247" i="2"/>
  <c r="I247" i="2"/>
  <c r="J247" i="2"/>
  <c r="K247" i="2"/>
  <c r="D248" i="2"/>
  <c r="E248" i="2"/>
  <c r="F248" i="2"/>
  <c r="G248" i="2"/>
  <c r="H248" i="2"/>
  <c r="I248" i="2"/>
  <c r="J248" i="2"/>
  <c r="K248" i="2"/>
  <c r="D249" i="2"/>
  <c r="E249" i="2"/>
  <c r="F249" i="2"/>
  <c r="G249" i="2"/>
  <c r="H249" i="2"/>
  <c r="I249" i="2"/>
  <c r="J249" i="2"/>
  <c r="K249" i="2"/>
  <c r="D250" i="2"/>
  <c r="E250" i="2"/>
  <c r="F250" i="2"/>
  <c r="G250" i="2"/>
  <c r="H250" i="2"/>
  <c r="I250" i="2"/>
  <c r="J250" i="2"/>
  <c r="K250" i="2"/>
  <c r="D251" i="2"/>
  <c r="E251" i="2"/>
  <c r="F251" i="2"/>
  <c r="G251" i="2"/>
  <c r="H251" i="2"/>
  <c r="I251" i="2"/>
  <c r="J251" i="2"/>
  <c r="K251" i="2"/>
  <c r="D252" i="2"/>
  <c r="E252" i="2"/>
  <c r="F252" i="2"/>
  <c r="G252" i="2"/>
  <c r="H252" i="2"/>
  <c r="I252" i="2"/>
  <c r="J252" i="2"/>
  <c r="K252" i="2"/>
  <c r="D253" i="2"/>
  <c r="E253" i="2"/>
  <c r="F253" i="2"/>
  <c r="G253" i="2"/>
  <c r="H253" i="2"/>
  <c r="I253" i="2"/>
  <c r="J253" i="2"/>
  <c r="K253" i="2"/>
  <c r="D254" i="2"/>
  <c r="E254" i="2"/>
  <c r="F254" i="2"/>
  <c r="G254" i="2"/>
  <c r="H254" i="2"/>
  <c r="I254" i="2"/>
  <c r="J254" i="2"/>
  <c r="K254" i="2"/>
  <c r="D255" i="2"/>
  <c r="E255" i="2"/>
  <c r="F255" i="2"/>
  <c r="G255" i="2"/>
  <c r="H255" i="2"/>
  <c r="I255" i="2"/>
  <c r="J255" i="2"/>
  <c r="K255" i="2"/>
  <c r="D256" i="2"/>
  <c r="E256" i="2"/>
  <c r="F256" i="2"/>
  <c r="G256" i="2"/>
  <c r="H256" i="2"/>
  <c r="I256" i="2"/>
  <c r="J256" i="2"/>
  <c r="K256" i="2"/>
  <c r="D257" i="2"/>
  <c r="E257" i="2"/>
  <c r="F257" i="2"/>
  <c r="G257" i="2"/>
  <c r="H257" i="2"/>
  <c r="I257" i="2"/>
  <c r="J257" i="2"/>
  <c r="K257" i="2"/>
  <c r="D258" i="2"/>
  <c r="E258" i="2"/>
  <c r="F258" i="2"/>
  <c r="G258" i="2"/>
  <c r="H258" i="2"/>
  <c r="I258" i="2"/>
  <c r="J258" i="2"/>
  <c r="K258" i="2"/>
  <c r="D259" i="2"/>
  <c r="E259" i="2"/>
  <c r="F259" i="2"/>
  <c r="G259" i="2"/>
  <c r="H259" i="2"/>
  <c r="I259" i="2"/>
  <c r="J259" i="2"/>
  <c r="K259" i="2"/>
  <c r="D260" i="2"/>
  <c r="E260" i="2"/>
  <c r="F260" i="2"/>
  <c r="G260" i="2"/>
  <c r="H260" i="2"/>
  <c r="I260" i="2"/>
  <c r="J260" i="2"/>
  <c r="K260" i="2"/>
  <c r="D261" i="2"/>
  <c r="E261" i="2"/>
  <c r="F261" i="2"/>
  <c r="G261" i="2"/>
  <c r="H261" i="2"/>
  <c r="I261" i="2"/>
  <c r="J261" i="2"/>
  <c r="K261" i="2"/>
  <c r="D262" i="2"/>
  <c r="E262" i="2"/>
  <c r="F262" i="2"/>
  <c r="G262" i="2"/>
  <c r="H262" i="2"/>
  <c r="I262" i="2"/>
  <c r="J262" i="2"/>
  <c r="K262" i="2"/>
  <c r="D263" i="2"/>
  <c r="E263" i="2"/>
  <c r="F263" i="2"/>
  <c r="G263" i="2"/>
  <c r="H263" i="2"/>
  <c r="I263" i="2"/>
  <c r="J263" i="2"/>
  <c r="K263" i="2"/>
  <c r="D264" i="2"/>
  <c r="E264" i="2"/>
  <c r="F264" i="2"/>
  <c r="G264" i="2"/>
  <c r="H264" i="2"/>
  <c r="I264" i="2"/>
  <c r="J264" i="2"/>
  <c r="K264" i="2"/>
  <c r="D265" i="2"/>
  <c r="E265" i="2"/>
  <c r="F265" i="2"/>
  <c r="G265" i="2"/>
  <c r="H265" i="2"/>
  <c r="I265" i="2"/>
  <c r="J265" i="2"/>
  <c r="K265" i="2"/>
  <c r="D266" i="2"/>
  <c r="E266" i="2"/>
  <c r="F266" i="2"/>
  <c r="G266" i="2"/>
  <c r="H266" i="2"/>
  <c r="I266" i="2"/>
  <c r="J266" i="2"/>
  <c r="K266" i="2"/>
  <c r="D267" i="2"/>
  <c r="E267" i="2"/>
  <c r="F267" i="2"/>
  <c r="G267" i="2"/>
  <c r="H267" i="2"/>
  <c r="I267" i="2"/>
  <c r="J267" i="2"/>
  <c r="K267" i="2"/>
  <c r="D268" i="2"/>
  <c r="E268" i="2"/>
  <c r="F268" i="2"/>
  <c r="G268" i="2"/>
  <c r="H268" i="2"/>
  <c r="I268" i="2"/>
  <c r="J268" i="2"/>
  <c r="K268" i="2"/>
  <c r="D269" i="2"/>
  <c r="E269" i="2"/>
  <c r="F269" i="2"/>
  <c r="G269" i="2"/>
  <c r="H269" i="2"/>
  <c r="I269" i="2"/>
  <c r="J269" i="2"/>
  <c r="K269" i="2"/>
  <c r="D270" i="2"/>
  <c r="E270" i="2"/>
  <c r="F270" i="2"/>
  <c r="G270" i="2"/>
  <c r="H270" i="2"/>
  <c r="I270" i="2"/>
  <c r="J270" i="2"/>
  <c r="K270" i="2"/>
  <c r="D271" i="2"/>
  <c r="E271" i="2"/>
  <c r="F271" i="2"/>
  <c r="G271" i="2"/>
  <c r="H271" i="2"/>
  <c r="I271" i="2"/>
  <c r="J271" i="2"/>
  <c r="K271" i="2"/>
  <c r="D272" i="2"/>
  <c r="E272" i="2"/>
  <c r="F272" i="2"/>
  <c r="G272" i="2"/>
  <c r="H272" i="2"/>
  <c r="I272" i="2"/>
  <c r="J272" i="2"/>
  <c r="K272" i="2"/>
  <c r="D273" i="2"/>
  <c r="E273" i="2"/>
  <c r="F273" i="2"/>
  <c r="G273" i="2"/>
  <c r="H273" i="2"/>
  <c r="I273" i="2"/>
  <c r="J273" i="2"/>
  <c r="K273" i="2"/>
  <c r="D274" i="2"/>
  <c r="E274" i="2"/>
  <c r="F274" i="2"/>
  <c r="G274" i="2"/>
  <c r="H274" i="2"/>
  <c r="I274" i="2"/>
  <c r="J274" i="2"/>
  <c r="K274" i="2"/>
  <c r="D275" i="2"/>
  <c r="E275" i="2"/>
  <c r="F275" i="2"/>
  <c r="G275" i="2"/>
  <c r="H275" i="2"/>
  <c r="I275" i="2"/>
  <c r="J275" i="2"/>
  <c r="K275" i="2"/>
  <c r="D276" i="2"/>
  <c r="E276" i="2"/>
  <c r="F276" i="2"/>
  <c r="G276" i="2"/>
  <c r="H276" i="2"/>
  <c r="I276" i="2"/>
  <c r="J276" i="2"/>
  <c r="K276" i="2"/>
  <c r="D277" i="2"/>
  <c r="E277" i="2"/>
  <c r="F277" i="2"/>
  <c r="G277" i="2"/>
  <c r="H277" i="2"/>
  <c r="I277" i="2"/>
  <c r="J277" i="2"/>
  <c r="K277" i="2"/>
  <c r="D278" i="2"/>
  <c r="E278" i="2"/>
  <c r="F278" i="2"/>
  <c r="G278" i="2"/>
  <c r="H278" i="2"/>
  <c r="I278" i="2"/>
  <c r="J278" i="2"/>
  <c r="K278" i="2"/>
  <c r="D279" i="2"/>
  <c r="E279" i="2"/>
  <c r="F279" i="2"/>
  <c r="G279" i="2"/>
  <c r="H279" i="2"/>
  <c r="I279" i="2"/>
  <c r="J279" i="2"/>
  <c r="K279" i="2"/>
  <c r="D280" i="2"/>
  <c r="E280" i="2"/>
  <c r="F280" i="2"/>
  <c r="G280" i="2"/>
  <c r="H280" i="2"/>
  <c r="I280" i="2"/>
  <c r="J280" i="2"/>
  <c r="K280" i="2"/>
  <c r="D281" i="2"/>
  <c r="E281" i="2"/>
  <c r="F281" i="2"/>
  <c r="G281" i="2"/>
  <c r="H281" i="2"/>
  <c r="I281" i="2"/>
  <c r="J281" i="2"/>
  <c r="K281" i="2"/>
  <c r="D282" i="2"/>
  <c r="E282" i="2"/>
  <c r="F282" i="2"/>
  <c r="G282" i="2"/>
  <c r="H282" i="2"/>
  <c r="I282" i="2"/>
  <c r="J282" i="2"/>
  <c r="K282" i="2"/>
  <c r="D283" i="2"/>
  <c r="E283" i="2"/>
  <c r="F283" i="2"/>
  <c r="G283" i="2"/>
  <c r="H283" i="2"/>
  <c r="I283" i="2"/>
  <c r="J283" i="2"/>
  <c r="K283" i="2"/>
  <c r="D284" i="2"/>
  <c r="E284" i="2"/>
  <c r="F284" i="2"/>
  <c r="G284" i="2"/>
  <c r="H284" i="2"/>
  <c r="I284" i="2"/>
  <c r="J284" i="2"/>
  <c r="K284" i="2"/>
  <c r="D285" i="2"/>
  <c r="E285" i="2"/>
  <c r="F285" i="2"/>
  <c r="G285" i="2"/>
  <c r="H285" i="2"/>
  <c r="I285" i="2"/>
  <c r="J285" i="2"/>
  <c r="K285" i="2"/>
  <c r="D286" i="2"/>
  <c r="E286" i="2"/>
  <c r="F286" i="2"/>
  <c r="G286" i="2"/>
  <c r="H286" i="2"/>
  <c r="I286" i="2"/>
  <c r="J286" i="2"/>
  <c r="K286" i="2"/>
  <c r="D287" i="2"/>
  <c r="E287" i="2"/>
  <c r="F287" i="2"/>
  <c r="G287" i="2"/>
  <c r="H287" i="2"/>
  <c r="I287" i="2"/>
  <c r="J287" i="2"/>
  <c r="K287" i="2"/>
  <c r="D288" i="2"/>
  <c r="E288" i="2"/>
  <c r="F288" i="2"/>
  <c r="G288" i="2"/>
  <c r="H288" i="2"/>
  <c r="I288" i="2"/>
  <c r="J288" i="2"/>
  <c r="K288" i="2"/>
  <c r="D289" i="2"/>
  <c r="E289" i="2"/>
  <c r="F289" i="2"/>
  <c r="G289" i="2"/>
  <c r="H289" i="2"/>
  <c r="I289" i="2"/>
  <c r="J289" i="2"/>
  <c r="K289" i="2"/>
  <c r="D290" i="2"/>
  <c r="E290" i="2"/>
  <c r="F290" i="2"/>
  <c r="G290" i="2"/>
  <c r="H290" i="2"/>
  <c r="I290" i="2"/>
  <c r="J290" i="2"/>
  <c r="K290" i="2"/>
  <c r="D291" i="2"/>
  <c r="E291" i="2"/>
  <c r="F291" i="2"/>
  <c r="G291" i="2"/>
  <c r="H291" i="2"/>
  <c r="I291" i="2"/>
  <c r="J291" i="2"/>
  <c r="K291" i="2"/>
  <c r="D292" i="2"/>
  <c r="E292" i="2"/>
  <c r="F292" i="2"/>
  <c r="G292" i="2"/>
  <c r="H292" i="2"/>
  <c r="I292" i="2"/>
  <c r="J292" i="2"/>
  <c r="K292" i="2"/>
  <c r="D293" i="2"/>
  <c r="E293" i="2"/>
  <c r="F293" i="2"/>
  <c r="G293" i="2"/>
  <c r="H293" i="2"/>
  <c r="I293" i="2"/>
  <c r="J293" i="2"/>
  <c r="K293" i="2"/>
  <c r="D294" i="2"/>
  <c r="E294" i="2"/>
  <c r="F294" i="2"/>
  <c r="G294" i="2"/>
  <c r="H294" i="2"/>
  <c r="I294" i="2"/>
  <c r="J294" i="2"/>
  <c r="K294" i="2"/>
  <c r="D295" i="2"/>
  <c r="E295" i="2"/>
  <c r="F295" i="2"/>
  <c r="G295" i="2"/>
  <c r="H295" i="2"/>
  <c r="I295" i="2"/>
  <c r="J295" i="2"/>
  <c r="K295" i="2"/>
  <c r="D296" i="2"/>
  <c r="E296" i="2"/>
  <c r="F296" i="2"/>
  <c r="G296" i="2"/>
  <c r="H296" i="2"/>
  <c r="I296" i="2"/>
  <c r="J296" i="2"/>
  <c r="K296" i="2"/>
  <c r="D297" i="2"/>
  <c r="E297" i="2"/>
  <c r="F297" i="2"/>
  <c r="G297" i="2"/>
  <c r="H297" i="2"/>
  <c r="I297" i="2"/>
  <c r="J297" i="2"/>
  <c r="K297" i="2"/>
  <c r="D298" i="2"/>
  <c r="E298" i="2"/>
  <c r="F298" i="2"/>
  <c r="G298" i="2"/>
  <c r="H298" i="2"/>
  <c r="I298" i="2"/>
  <c r="J298" i="2"/>
  <c r="K298" i="2"/>
  <c r="D299" i="2"/>
  <c r="E299" i="2"/>
  <c r="F299" i="2"/>
  <c r="G299" i="2"/>
  <c r="H299" i="2"/>
  <c r="I299" i="2"/>
  <c r="J299" i="2"/>
  <c r="K299" i="2"/>
  <c r="D300" i="2"/>
  <c r="E300" i="2"/>
  <c r="F300" i="2"/>
  <c r="G300" i="2"/>
  <c r="H300" i="2"/>
  <c r="I300" i="2"/>
  <c r="J300" i="2"/>
  <c r="K300" i="2"/>
  <c r="D301" i="2"/>
  <c r="E301" i="2"/>
  <c r="F301" i="2"/>
  <c r="G301" i="2"/>
  <c r="H301" i="2"/>
  <c r="I301" i="2"/>
  <c r="J301" i="2"/>
  <c r="K301" i="2"/>
  <c r="D302" i="2"/>
  <c r="E302" i="2"/>
  <c r="F302" i="2"/>
  <c r="G302" i="2"/>
  <c r="H302" i="2"/>
  <c r="I302" i="2"/>
  <c r="J302" i="2"/>
  <c r="K302" i="2"/>
  <c r="D303" i="2"/>
  <c r="E303" i="2"/>
  <c r="F303" i="2"/>
  <c r="G303" i="2"/>
  <c r="H303" i="2"/>
  <c r="I303" i="2"/>
  <c r="J303" i="2"/>
  <c r="K303" i="2"/>
  <c r="D304" i="2"/>
  <c r="E304" i="2"/>
  <c r="F304" i="2"/>
  <c r="G304" i="2"/>
  <c r="H304" i="2"/>
  <c r="I304" i="2"/>
  <c r="J304" i="2"/>
  <c r="K304" i="2"/>
  <c r="D305" i="2"/>
  <c r="E305" i="2"/>
  <c r="F305" i="2"/>
  <c r="G305" i="2"/>
  <c r="H305" i="2"/>
  <c r="I305" i="2"/>
  <c r="J305" i="2"/>
  <c r="K305" i="2"/>
  <c r="D306" i="2"/>
  <c r="E306" i="2"/>
  <c r="F306" i="2"/>
  <c r="G306" i="2"/>
  <c r="H306" i="2"/>
  <c r="I306" i="2"/>
  <c r="J306" i="2"/>
  <c r="K306" i="2"/>
  <c r="D307" i="2"/>
  <c r="E307" i="2"/>
  <c r="F307" i="2"/>
  <c r="G307" i="2"/>
  <c r="H307" i="2"/>
  <c r="I307" i="2"/>
  <c r="J307" i="2"/>
  <c r="K307" i="2"/>
  <c r="D308" i="2"/>
  <c r="E308" i="2"/>
  <c r="F308" i="2"/>
  <c r="G308" i="2"/>
  <c r="H308" i="2"/>
  <c r="I308" i="2"/>
  <c r="J308" i="2"/>
  <c r="K308" i="2"/>
  <c r="D309" i="2"/>
  <c r="E309" i="2"/>
  <c r="F309" i="2"/>
  <c r="G309" i="2"/>
  <c r="H309" i="2"/>
  <c r="I309" i="2"/>
  <c r="J309" i="2"/>
  <c r="K309" i="2"/>
  <c r="D310" i="2"/>
  <c r="E310" i="2"/>
  <c r="F310" i="2"/>
  <c r="G310" i="2"/>
  <c r="H310" i="2"/>
  <c r="I310" i="2"/>
  <c r="J310" i="2"/>
  <c r="K310" i="2"/>
  <c r="D311" i="2"/>
  <c r="E311" i="2"/>
  <c r="F311" i="2"/>
  <c r="G311" i="2"/>
  <c r="H311" i="2"/>
  <c r="I311" i="2"/>
  <c r="J311" i="2"/>
  <c r="K311" i="2"/>
  <c r="D312" i="2"/>
  <c r="E312" i="2"/>
  <c r="F312" i="2"/>
  <c r="G312" i="2"/>
  <c r="H312" i="2"/>
  <c r="I312" i="2"/>
  <c r="J312" i="2"/>
  <c r="K312" i="2"/>
  <c r="D313" i="2"/>
  <c r="E313" i="2"/>
  <c r="F313" i="2"/>
  <c r="G313" i="2"/>
  <c r="H313" i="2"/>
  <c r="I313" i="2"/>
  <c r="J313" i="2"/>
  <c r="K313" i="2"/>
  <c r="D314" i="2"/>
  <c r="E314" i="2"/>
  <c r="F314" i="2"/>
  <c r="G314" i="2"/>
  <c r="H314" i="2"/>
  <c r="I314" i="2"/>
  <c r="J314" i="2"/>
  <c r="K314" i="2"/>
  <c r="D315" i="2"/>
  <c r="E315" i="2"/>
  <c r="F315" i="2"/>
  <c r="G315" i="2"/>
  <c r="H315" i="2"/>
  <c r="I315" i="2"/>
  <c r="J315" i="2"/>
  <c r="K315" i="2"/>
  <c r="D316" i="2"/>
  <c r="E316" i="2"/>
  <c r="F316" i="2"/>
  <c r="G316" i="2"/>
  <c r="H316" i="2"/>
  <c r="I316" i="2"/>
  <c r="J316" i="2"/>
  <c r="K316" i="2"/>
  <c r="D317" i="2"/>
  <c r="E317" i="2"/>
  <c r="F317" i="2"/>
  <c r="G317" i="2"/>
  <c r="H317" i="2"/>
  <c r="I317" i="2"/>
  <c r="J317" i="2"/>
  <c r="K317" i="2"/>
  <c r="D318" i="2"/>
  <c r="E318" i="2"/>
  <c r="F318" i="2"/>
  <c r="G318" i="2"/>
  <c r="H318" i="2"/>
  <c r="I318" i="2"/>
  <c r="J318" i="2"/>
  <c r="K318" i="2"/>
  <c r="D319" i="2"/>
  <c r="E319" i="2"/>
  <c r="F319" i="2"/>
  <c r="G319" i="2"/>
  <c r="H319" i="2"/>
  <c r="I319" i="2"/>
  <c r="J319" i="2"/>
  <c r="K319" i="2"/>
  <c r="D320" i="2"/>
  <c r="E320" i="2"/>
  <c r="F320" i="2"/>
  <c r="G320" i="2"/>
  <c r="H320" i="2"/>
  <c r="I320" i="2"/>
  <c r="J320" i="2"/>
  <c r="K320" i="2"/>
  <c r="D321" i="2"/>
  <c r="E321" i="2"/>
  <c r="F321" i="2"/>
  <c r="G321" i="2"/>
  <c r="H321" i="2"/>
  <c r="I321" i="2"/>
  <c r="J321" i="2"/>
  <c r="K321" i="2"/>
  <c r="D322" i="2"/>
  <c r="E322" i="2"/>
  <c r="F322" i="2"/>
  <c r="G322" i="2"/>
  <c r="H322" i="2"/>
  <c r="I322" i="2"/>
  <c r="J322" i="2"/>
  <c r="K322" i="2"/>
  <c r="D323" i="2"/>
  <c r="E323" i="2"/>
  <c r="F323" i="2"/>
  <c r="G323" i="2"/>
  <c r="H323" i="2"/>
  <c r="I323" i="2"/>
  <c r="J323" i="2"/>
  <c r="K323" i="2"/>
  <c r="D324" i="2"/>
  <c r="E324" i="2"/>
  <c r="F324" i="2"/>
  <c r="G324" i="2"/>
  <c r="H324" i="2"/>
  <c r="I324" i="2"/>
  <c r="J324" i="2"/>
  <c r="K324" i="2"/>
  <c r="D325" i="2"/>
  <c r="E325" i="2"/>
  <c r="F325" i="2"/>
  <c r="G325" i="2"/>
  <c r="H325" i="2"/>
  <c r="I325" i="2"/>
  <c r="J325" i="2"/>
  <c r="K325" i="2"/>
  <c r="D326" i="2"/>
  <c r="E326" i="2"/>
  <c r="F326" i="2"/>
  <c r="G326" i="2"/>
  <c r="H326" i="2"/>
  <c r="I326" i="2"/>
  <c r="J326" i="2"/>
  <c r="K326" i="2"/>
  <c r="D327" i="2"/>
  <c r="E327" i="2"/>
  <c r="F327" i="2"/>
  <c r="G327" i="2"/>
  <c r="H327" i="2"/>
  <c r="I327" i="2"/>
  <c r="J327" i="2"/>
  <c r="K327" i="2"/>
  <c r="D328" i="2"/>
  <c r="E328" i="2"/>
  <c r="F328" i="2"/>
  <c r="G328" i="2"/>
  <c r="H328" i="2"/>
  <c r="I328" i="2"/>
  <c r="J328" i="2"/>
  <c r="K328" i="2"/>
  <c r="D329" i="2"/>
  <c r="E329" i="2"/>
  <c r="F329" i="2"/>
  <c r="G329" i="2"/>
  <c r="H329" i="2"/>
  <c r="I329" i="2"/>
  <c r="J329" i="2"/>
  <c r="K329" i="2"/>
  <c r="K5" i="2"/>
  <c r="J5" i="2"/>
  <c r="I5" i="2"/>
  <c r="H5" i="2"/>
  <c r="G5" i="2"/>
  <c r="F5" i="2"/>
  <c r="E5" i="2"/>
  <c r="D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B5" i="2"/>
  <c r="A5" i="2"/>
  <c r="L185" i="2" l="1"/>
  <c r="M185" i="2" s="1"/>
  <c r="L179" i="2"/>
  <c r="M179" i="2" s="1"/>
  <c r="L178" i="2"/>
  <c r="M178" i="2" s="1"/>
  <c r="L144" i="2"/>
  <c r="M144" i="2" s="1"/>
  <c r="L136" i="2"/>
  <c r="M136" i="2" s="1"/>
  <c r="L135" i="2"/>
  <c r="M135" i="2" s="1"/>
  <c r="L134" i="2"/>
  <c r="M134" i="2" s="1"/>
  <c r="L91" i="2"/>
  <c r="M91" i="2" s="1"/>
  <c r="L326" i="2"/>
  <c r="M326" i="2" s="1"/>
  <c r="L308" i="2"/>
  <c r="M308" i="2" s="1"/>
  <c r="L297" i="2"/>
  <c r="M297" i="2" s="1"/>
  <c r="L254" i="2"/>
  <c r="M254" i="2" s="1"/>
  <c r="L243" i="2"/>
  <c r="M243" i="2" s="1"/>
  <c r="L239" i="2"/>
  <c r="M239" i="2" s="1"/>
  <c r="L236" i="2"/>
  <c r="M236" i="2" s="1"/>
  <c r="L215" i="2"/>
  <c r="M215" i="2" s="1"/>
  <c r="L214" i="2"/>
  <c r="M214" i="2" s="1"/>
  <c r="L213" i="2"/>
  <c r="M213" i="2" s="1"/>
  <c r="L211" i="2"/>
  <c r="M211" i="2" s="1"/>
  <c r="L203" i="2"/>
  <c r="M203" i="2" s="1"/>
  <c r="L321" i="2"/>
  <c r="M321" i="2" s="1"/>
  <c r="L317" i="2"/>
  <c r="M317" i="2" s="1"/>
  <c r="L312" i="2"/>
  <c r="M312" i="2" s="1"/>
  <c r="L303" i="2"/>
  <c r="M303" i="2" s="1"/>
  <c r="L295" i="2"/>
  <c r="M295" i="2" s="1"/>
  <c r="L291" i="2"/>
  <c r="M291" i="2" s="1"/>
  <c r="L285" i="2"/>
  <c r="M285" i="2" s="1"/>
  <c r="L277" i="2"/>
  <c r="M277" i="2" s="1"/>
  <c r="L273" i="2"/>
  <c r="M273" i="2" s="1"/>
  <c r="L271" i="2"/>
  <c r="M271" i="2" s="1"/>
  <c r="L268" i="2"/>
  <c r="M268" i="2" s="1"/>
  <c r="L263" i="2"/>
  <c r="M263" i="2" s="1"/>
  <c r="L260" i="2"/>
  <c r="M260" i="2" s="1"/>
  <c r="L255" i="2"/>
  <c r="M255" i="2" s="1"/>
  <c r="L250" i="2"/>
  <c r="M250" i="2" s="1"/>
  <c r="L237" i="2"/>
  <c r="M237" i="2" s="1"/>
  <c r="L232" i="2"/>
  <c r="M232" i="2" s="1"/>
  <c r="L225" i="2"/>
  <c r="M225" i="2" s="1"/>
  <c r="L222" i="2"/>
  <c r="M222" i="2" s="1"/>
  <c r="L212" i="2"/>
  <c r="M212" i="2" s="1"/>
  <c r="L202" i="2"/>
  <c r="M202" i="2" s="1"/>
  <c r="L191" i="2"/>
  <c r="M191" i="2" s="1"/>
  <c r="L184" i="2"/>
  <c r="M184" i="2" s="1"/>
  <c r="L177" i="2"/>
  <c r="M177" i="2" s="1"/>
  <c r="L171" i="2"/>
  <c r="M171" i="2" s="1"/>
  <c r="L142" i="2"/>
  <c r="M142" i="2" s="1"/>
  <c r="L133" i="2"/>
  <c r="M133" i="2" s="1"/>
  <c r="L129" i="2"/>
  <c r="M129" i="2" s="1"/>
  <c r="L110" i="2"/>
  <c r="M110" i="2" s="1"/>
  <c r="L102" i="2"/>
  <c r="M102" i="2" s="1"/>
  <c r="L96" i="2"/>
  <c r="M96" i="2" s="1"/>
  <c r="L93" i="2"/>
  <c r="M93" i="2" s="1"/>
  <c r="L38" i="2"/>
  <c r="M38" i="2" s="1"/>
  <c r="L36" i="2"/>
  <c r="M36" i="2" s="1"/>
  <c r="L34" i="2"/>
  <c r="M34" i="2" s="1"/>
  <c r="L32" i="2"/>
  <c r="M32" i="2" s="1"/>
  <c r="L23" i="2"/>
  <c r="M23" i="2" s="1"/>
  <c r="L325" i="2"/>
  <c r="M325" i="2" s="1"/>
  <c r="L319" i="2"/>
  <c r="M319" i="2" s="1"/>
  <c r="L306" i="2"/>
  <c r="M306" i="2" s="1"/>
  <c r="L294" i="2"/>
  <c r="M294" i="2" s="1"/>
  <c r="L289" i="2"/>
  <c r="M289" i="2" s="1"/>
  <c r="L283" i="2"/>
  <c r="M283" i="2" s="1"/>
  <c r="L275" i="2"/>
  <c r="M275" i="2" s="1"/>
  <c r="L264" i="2"/>
  <c r="M264" i="2" s="1"/>
  <c r="L259" i="2"/>
  <c r="M259" i="2" s="1"/>
  <c r="L242" i="2"/>
  <c r="M242" i="2" s="1"/>
  <c r="L228" i="2"/>
  <c r="M228" i="2" s="1"/>
  <c r="L221" i="2"/>
  <c r="M221" i="2" s="1"/>
  <c r="L210" i="2"/>
  <c r="M210" i="2" s="1"/>
  <c r="L187" i="2"/>
  <c r="M187" i="2" s="1"/>
  <c r="L180" i="2"/>
  <c r="M180" i="2" s="1"/>
  <c r="L172" i="2"/>
  <c r="M172" i="2" s="1"/>
  <c r="L143" i="2"/>
  <c r="M143" i="2" s="1"/>
  <c r="L137" i="2"/>
  <c r="M137" i="2" s="1"/>
  <c r="L130" i="2"/>
  <c r="M130" i="2" s="1"/>
  <c r="L112" i="2"/>
  <c r="M112" i="2" s="1"/>
  <c r="L107" i="2"/>
  <c r="M107" i="2" s="1"/>
  <c r="L94" i="2"/>
  <c r="M94" i="2" s="1"/>
  <c r="L39" i="2"/>
  <c r="M39" i="2" s="1"/>
  <c r="L37" i="2"/>
  <c r="M37" i="2" s="1"/>
  <c r="L35" i="2"/>
  <c r="M35" i="2" s="1"/>
  <c r="L33" i="2"/>
  <c r="M33" i="2" s="1"/>
  <c r="L31" i="2"/>
  <c r="M31" i="2" s="1"/>
  <c r="L22" i="2"/>
  <c r="M22" i="2" s="1"/>
  <c r="L329" i="2"/>
  <c r="M329" i="2" s="1"/>
  <c r="L324" i="2"/>
  <c r="M324" i="2" s="1"/>
  <c r="L318" i="2"/>
  <c r="M318" i="2" s="1"/>
  <c r="L309" i="2"/>
  <c r="M309" i="2" s="1"/>
  <c r="L304" i="2"/>
  <c r="M304" i="2" s="1"/>
  <c r="L296" i="2"/>
  <c r="M296" i="2" s="1"/>
  <c r="L290" i="2"/>
  <c r="M290" i="2" s="1"/>
  <c r="L284" i="2"/>
  <c r="M284" i="2" s="1"/>
  <c r="L276" i="2"/>
  <c r="M276" i="2" s="1"/>
  <c r="L252" i="2"/>
  <c r="M252" i="2" s="1"/>
  <c r="L233" i="2"/>
  <c r="M233" i="2" s="1"/>
  <c r="L218" i="2"/>
  <c r="M218" i="2" s="1"/>
  <c r="L208" i="2"/>
  <c r="M208" i="2" s="1"/>
  <c r="L200" i="2"/>
  <c r="M200" i="2" s="1"/>
  <c r="L181" i="2"/>
  <c r="M181" i="2" s="1"/>
  <c r="L173" i="2"/>
  <c r="M173" i="2" s="1"/>
  <c r="L156" i="2"/>
  <c r="M156" i="2" s="1"/>
  <c r="L138" i="2"/>
  <c r="M138" i="2" s="1"/>
  <c r="L127" i="2"/>
  <c r="M127" i="2" s="1"/>
  <c r="L108" i="2"/>
  <c r="M108" i="2" s="1"/>
  <c r="L90" i="2"/>
  <c r="M90" i="2" s="1"/>
  <c r="L322" i="2"/>
  <c r="M322" i="2" s="1"/>
  <c r="L316" i="2"/>
  <c r="M316" i="2" s="1"/>
  <c r="L310" i="2"/>
  <c r="M310" i="2" s="1"/>
  <c r="L305" i="2"/>
  <c r="M305" i="2" s="1"/>
  <c r="L298" i="2"/>
  <c r="M298" i="2" s="1"/>
  <c r="L292" i="2"/>
  <c r="M292" i="2" s="1"/>
  <c r="L286" i="2"/>
  <c r="M286" i="2" s="1"/>
  <c r="L279" i="2"/>
  <c r="M279" i="2" s="1"/>
  <c r="L267" i="2"/>
  <c r="M267" i="2" s="1"/>
  <c r="L253" i="2"/>
  <c r="M253" i="2" s="1"/>
  <c r="L238" i="2"/>
  <c r="M238" i="2" s="1"/>
  <c r="L234" i="2"/>
  <c r="M234" i="2" s="1"/>
  <c r="L223" i="2"/>
  <c r="M223" i="2" s="1"/>
  <c r="L220" i="2"/>
  <c r="M220" i="2" s="1"/>
  <c r="L201" i="2"/>
  <c r="M201" i="2" s="1"/>
  <c r="L188" i="2"/>
  <c r="M188" i="2" s="1"/>
  <c r="L183" i="2"/>
  <c r="M183" i="2" s="1"/>
  <c r="L174" i="2"/>
  <c r="M174" i="2" s="1"/>
  <c r="L167" i="2"/>
  <c r="M167" i="2" s="1"/>
  <c r="L145" i="2"/>
  <c r="M145" i="2" s="1"/>
  <c r="L141" i="2"/>
  <c r="M141" i="2" s="1"/>
  <c r="L131" i="2"/>
  <c r="M131" i="2" s="1"/>
  <c r="L126" i="2"/>
  <c r="M126" i="2" s="1"/>
  <c r="L111" i="2"/>
  <c r="M111" i="2" s="1"/>
  <c r="L106" i="2"/>
  <c r="M106" i="2" s="1"/>
  <c r="L92" i="2"/>
  <c r="M92" i="2" s="1"/>
  <c r="L327" i="2"/>
  <c r="M327" i="2" s="1"/>
  <c r="L323" i="2"/>
  <c r="M323" i="2" s="1"/>
  <c r="L320" i="2"/>
  <c r="M320" i="2" s="1"/>
  <c r="L311" i="2"/>
  <c r="M311" i="2" s="1"/>
  <c r="L307" i="2"/>
  <c r="M307" i="2" s="1"/>
  <c r="L293" i="2"/>
  <c r="M293" i="2" s="1"/>
  <c r="L287" i="2"/>
  <c r="M287" i="2" s="1"/>
  <c r="L282" i="2"/>
  <c r="M282" i="2" s="1"/>
  <c r="L278" i="2"/>
  <c r="M278" i="2" s="1"/>
  <c r="L274" i="2"/>
  <c r="M274" i="2" s="1"/>
  <c r="L270" i="2"/>
  <c r="M270" i="2" s="1"/>
  <c r="L269" i="2"/>
  <c r="M269" i="2" s="1"/>
  <c r="L262" i="2"/>
  <c r="M262" i="2" s="1"/>
  <c r="L251" i="2"/>
  <c r="M251" i="2" s="1"/>
  <c r="L244" i="2"/>
  <c r="M244" i="2" s="1"/>
  <c r="L235" i="2"/>
  <c r="M235" i="2" s="1"/>
  <c r="L224" i="2"/>
  <c r="M224" i="2" s="1"/>
  <c r="L219" i="2"/>
  <c r="M219" i="2" s="1"/>
  <c r="L209" i="2"/>
  <c r="M209" i="2" s="1"/>
  <c r="L199" i="2"/>
  <c r="M199" i="2" s="1"/>
  <c r="L186" i="2"/>
  <c r="M186" i="2" s="1"/>
  <c r="L182" i="2"/>
  <c r="M182" i="2" s="1"/>
  <c r="L170" i="2"/>
  <c r="M170" i="2" s="1"/>
  <c r="L139" i="2"/>
  <c r="M139" i="2" s="1"/>
  <c r="L132" i="2"/>
  <c r="M132" i="2" s="1"/>
  <c r="L128" i="2"/>
  <c r="M128" i="2" s="1"/>
  <c r="L113" i="2"/>
  <c r="M113" i="2" s="1"/>
  <c r="L109" i="2"/>
  <c r="M109" i="2" s="1"/>
  <c r="L95" i="2"/>
  <c r="M95" i="2" s="1"/>
  <c r="L89" i="2"/>
  <c r="M89" i="2" s="1"/>
  <c r="L42" i="2"/>
  <c r="M42" i="2" s="1"/>
  <c r="L281" i="2"/>
  <c r="M281" i="2" s="1"/>
  <c r="L258" i="2"/>
  <c r="M258" i="2" s="1"/>
  <c r="L249" i="2"/>
  <c r="M249" i="2" s="1"/>
  <c r="L245" i="2"/>
  <c r="M245" i="2" s="1"/>
  <c r="L230" i="2"/>
  <c r="M230" i="2" s="1"/>
  <c r="L216" i="2"/>
  <c r="M216" i="2" s="1"/>
  <c r="L207" i="2"/>
  <c r="M207" i="2" s="1"/>
  <c r="L204" i="2"/>
  <c r="M204" i="2" s="1"/>
  <c r="L198" i="2"/>
  <c r="M198" i="2" s="1"/>
  <c r="L196" i="2"/>
  <c r="M196" i="2" s="1"/>
  <c r="L195" i="2"/>
  <c r="M195" i="2" s="1"/>
  <c r="L189" i="2"/>
  <c r="M189" i="2" s="1"/>
  <c r="L169" i="2"/>
  <c r="M169" i="2" s="1"/>
  <c r="L168" i="2"/>
  <c r="M168" i="2" s="1"/>
  <c r="L166" i="2"/>
  <c r="M166" i="2" s="1"/>
  <c r="L153" i="2"/>
  <c r="M153" i="2" s="1"/>
  <c r="L150" i="2"/>
  <c r="M150" i="2" s="1"/>
  <c r="L149" i="2"/>
  <c r="M149" i="2" s="1"/>
  <c r="L148" i="2"/>
  <c r="M148" i="2" s="1"/>
  <c r="L124" i="2"/>
  <c r="M124" i="2" s="1"/>
  <c r="L123" i="2"/>
  <c r="M123" i="2" s="1"/>
  <c r="L122" i="2"/>
  <c r="M122" i="2" s="1"/>
  <c r="L105" i="2"/>
  <c r="M105" i="2" s="1"/>
  <c r="L103" i="2"/>
  <c r="L101" i="2"/>
  <c r="M101" i="2" s="1"/>
  <c r="L99" i="2"/>
  <c r="M99" i="2" s="1"/>
  <c r="L98" i="2"/>
  <c r="M98" i="2" s="1"/>
  <c r="L97" i="2"/>
  <c r="M97" i="2" s="1"/>
  <c r="L87" i="2"/>
  <c r="L86" i="2"/>
  <c r="M86" i="2" s="1"/>
  <c r="L79" i="2"/>
  <c r="M79" i="2" s="1"/>
  <c r="L78" i="2"/>
  <c r="M78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4" i="2"/>
  <c r="M54" i="2" s="1"/>
  <c r="L53" i="2"/>
  <c r="L52" i="2"/>
  <c r="M52" i="2" s="1"/>
  <c r="L51" i="2"/>
  <c r="M51" i="2" s="1"/>
  <c r="L50" i="2"/>
  <c r="M50" i="2" s="1"/>
  <c r="L49" i="2"/>
  <c r="M49" i="2" s="1"/>
  <c r="L48" i="2"/>
  <c r="M48" i="2" s="1"/>
  <c r="L44" i="2"/>
  <c r="M44" i="2" s="1"/>
  <c r="L43" i="2"/>
  <c r="M43" i="2" s="1"/>
  <c r="L41" i="2"/>
  <c r="M41" i="2" s="1"/>
  <c r="L40" i="2"/>
  <c r="M40" i="2" s="1"/>
  <c r="L30" i="2"/>
  <c r="M30" i="2" s="1"/>
  <c r="L28" i="2"/>
  <c r="M28" i="2" s="1"/>
  <c r="L27" i="2"/>
  <c r="M27" i="2" s="1"/>
  <c r="L26" i="2"/>
  <c r="M26" i="2" s="1"/>
  <c r="L25" i="2"/>
  <c r="M25" i="2" s="1"/>
  <c r="L24" i="2"/>
  <c r="M24" i="2" s="1"/>
  <c r="L17" i="2"/>
  <c r="M17" i="2" s="1"/>
  <c r="L12" i="2"/>
  <c r="M12" i="2" s="1"/>
  <c r="L11" i="2"/>
  <c r="M11" i="2" s="1"/>
  <c r="L10" i="2"/>
  <c r="M10" i="2" s="1"/>
  <c r="L7" i="2"/>
  <c r="M7" i="2" s="1"/>
  <c r="L272" i="2"/>
  <c r="M272" i="2" s="1"/>
  <c r="L266" i="2"/>
  <c r="M266" i="2" s="1"/>
  <c r="L248" i="2"/>
  <c r="M248" i="2" s="1"/>
  <c r="L246" i="2"/>
  <c r="M246" i="2" s="1"/>
  <c r="L231" i="2"/>
  <c r="M231" i="2" s="1"/>
  <c r="L229" i="2"/>
  <c r="M229" i="2" s="1"/>
  <c r="L227" i="2"/>
  <c r="M227" i="2" s="1"/>
  <c r="L217" i="2"/>
  <c r="M217" i="2" s="1"/>
  <c r="L205" i="2"/>
  <c r="M205" i="2" s="1"/>
  <c r="L192" i="2"/>
  <c r="M192" i="2" s="1"/>
  <c r="L315" i="2"/>
  <c r="M315" i="2" s="1"/>
  <c r="L299" i="2"/>
  <c r="M299" i="2" s="1"/>
  <c r="L226" i="2"/>
  <c r="M226" i="2" s="1"/>
  <c r="L194" i="2"/>
  <c r="M194" i="2" s="1"/>
  <c r="L190" i="2"/>
  <c r="M190" i="2" s="1"/>
  <c r="L164" i="2"/>
  <c r="M164" i="2" s="1"/>
  <c r="L159" i="2"/>
  <c r="M159" i="2" s="1"/>
  <c r="L154" i="2"/>
  <c r="M154" i="2" s="1"/>
  <c r="L146" i="2"/>
  <c r="M146" i="2" s="1"/>
  <c r="L140" i="2"/>
  <c r="M140" i="2" s="1"/>
  <c r="L125" i="2"/>
  <c r="M125" i="2" s="1"/>
  <c r="L116" i="2"/>
  <c r="M116" i="2" s="1"/>
  <c r="L114" i="2"/>
  <c r="M114" i="2" s="1"/>
  <c r="L100" i="2"/>
  <c r="M100" i="2" s="1"/>
  <c r="L83" i="2"/>
  <c r="M83" i="2" s="1"/>
  <c r="L77" i="2"/>
  <c r="M77" i="2" s="1"/>
  <c r="L73" i="2"/>
  <c r="M73" i="2" s="1"/>
  <c r="L71" i="2"/>
  <c r="M71" i="2" s="1"/>
  <c r="L55" i="2"/>
  <c r="M55" i="2" s="1"/>
  <c r="L45" i="2"/>
  <c r="M45" i="2" s="1"/>
  <c r="L29" i="2"/>
  <c r="M29" i="2" s="1"/>
  <c r="L20" i="2"/>
  <c r="M20" i="2" s="1"/>
  <c r="L18" i="2"/>
  <c r="M18" i="2" s="1"/>
  <c r="L163" i="2"/>
  <c r="M163" i="2" s="1"/>
  <c r="L155" i="2"/>
  <c r="M155" i="2" s="1"/>
  <c r="L5" i="2"/>
  <c r="M5" i="2" s="1"/>
  <c r="L241" i="2"/>
  <c r="M241" i="2" s="1"/>
  <c r="L193" i="2"/>
  <c r="M193" i="2" s="1"/>
  <c r="L176" i="2"/>
  <c r="M176" i="2" s="1"/>
  <c r="L175" i="2"/>
  <c r="M175" i="2" s="1"/>
  <c r="L165" i="2"/>
  <c r="M165" i="2" s="1"/>
  <c r="L160" i="2"/>
  <c r="M160" i="2" s="1"/>
  <c r="L147" i="2"/>
  <c r="M147" i="2" s="1"/>
  <c r="L121" i="2"/>
  <c r="M121" i="2" s="1"/>
  <c r="L120" i="2"/>
  <c r="M120" i="2" s="1"/>
  <c r="L119" i="2"/>
  <c r="M119" i="2" s="1"/>
  <c r="L118" i="2"/>
  <c r="M118" i="2" s="1"/>
  <c r="L117" i="2"/>
  <c r="M117" i="2" s="1"/>
  <c r="L115" i="2"/>
  <c r="M115" i="2" s="1"/>
  <c r="L104" i="2"/>
  <c r="M104" i="2" s="1"/>
  <c r="L88" i="2"/>
  <c r="M88" i="2" s="1"/>
  <c r="L85" i="2"/>
  <c r="M85" i="2" s="1"/>
  <c r="L82" i="2"/>
  <c r="M82" i="2" s="1"/>
  <c r="L76" i="2"/>
  <c r="M76" i="2" s="1"/>
  <c r="L75" i="2"/>
  <c r="M75" i="2" s="1"/>
  <c r="L74" i="2"/>
  <c r="M74" i="2" s="1"/>
  <c r="L72" i="2"/>
  <c r="M72" i="2" s="1"/>
  <c r="L70" i="2"/>
  <c r="M70" i="2" s="1"/>
  <c r="L69" i="2"/>
  <c r="M69" i="2" s="1"/>
  <c r="L68" i="2"/>
  <c r="M68" i="2" s="1"/>
  <c r="L67" i="2"/>
  <c r="M67" i="2" s="1"/>
  <c r="L66" i="2"/>
  <c r="M66" i="2" s="1"/>
  <c r="L21" i="2"/>
  <c r="M21" i="2" s="1"/>
  <c r="L19" i="2"/>
  <c r="M19" i="2" s="1"/>
  <c r="L16" i="2"/>
  <c r="M16" i="2" s="1"/>
  <c r="L15" i="2"/>
  <c r="M15" i="2" s="1"/>
  <c r="L14" i="2"/>
  <c r="M14" i="2" s="1"/>
  <c r="L13" i="2"/>
  <c r="M13" i="2" s="1"/>
  <c r="L9" i="2"/>
  <c r="M9" i="2" s="1"/>
  <c r="L8" i="2"/>
  <c r="M8" i="2" s="1"/>
  <c r="L6" i="2"/>
  <c r="M6" i="2" s="1"/>
  <c r="L328" i="2"/>
  <c r="M328" i="2" s="1"/>
  <c r="L314" i="2"/>
  <c r="M314" i="2" s="1"/>
  <c r="L313" i="2"/>
  <c r="M313" i="2" s="1"/>
  <c r="L302" i="2"/>
  <c r="M302" i="2" s="1"/>
  <c r="L301" i="2"/>
  <c r="M301" i="2" s="1"/>
  <c r="L300" i="2"/>
  <c r="M300" i="2" s="1"/>
  <c r="L288" i="2"/>
  <c r="M288" i="2" s="1"/>
  <c r="L280" i="2"/>
  <c r="M280" i="2" s="1"/>
  <c r="L265" i="2"/>
  <c r="M265" i="2" s="1"/>
  <c r="L261" i="2"/>
  <c r="M261" i="2" s="1"/>
  <c r="L257" i="2"/>
  <c r="M257" i="2" s="1"/>
  <c r="L256" i="2"/>
  <c r="M256" i="2" s="1"/>
  <c r="L247" i="2"/>
  <c r="M247" i="2" s="1"/>
  <c r="L240" i="2"/>
  <c r="M240" i="2" s="1"/>
  <c r="L206" i="2"/>
  <c r="M206" i="2" s="1"/>
  <c r="L197" i="2"/>
  <c r="M197" i="2" s="1"/>
  <c r="L162" i="2"/>
  <c r="M162" i="2" s="1"/>
  <c r="L161" i="2"/>
  <c r="M161" i="2" s="1"/>
  <c r="L158" i="2"/>
  <c r="M158" i="2" s="1"/>
  <c r="L157" i="2"/>
  <c r="M157" i="2" s="1"/>
  <c r="L152" i="2"/>
  <c r="M152" i="2" s="1"/>
  <c r="L151" i="2"/>
  <c r="M151" i="2" s="1"/>
  <c r="L84" i="2"/>
  <c r="M84" i="2" s="1"/>
  <c r="L81" i="2"/>
  <c r="M81" i="2" s="1"/>
  <c r="L80" i="2"/>
  <c r="M80" i="2" s="1"/>
  <c r="L65" i="2"/>
  <c r="M65" i="2" s="1"/>
  <c r="L64" i="2"/>
  <c r="M64" i="2" s="1"/>
  <c r="L63" i="2"/>
  <c r="M63" i="2" s="1"/>
  <c r="L47" i="2"/>
  <c r="M47" i="2" s="1"/>
  <c r="L46" i="2"/>
  <c r="M46" i="2" s="1"/>
  <c r="Q6" i="2" l="1"/>
  <c r="S6" i="2" s="1"/>
  <c r="Q7" i="2"/>
  <c r="S7" i="2" s="1"/>
  <c r="Q8" i="2"/>
  <c r="S8" i="2" s="1"/>
  <c r="Q9" i="2"/>
  <c r="S9" i="2" s="1"/>
  <c r="Q10" i="2"/>
  <c r="S10" i="2" s="1"/>
  <c r="Q11" i="2"/>
  <c r="S11" i="2" s="1"/>
  <c r="Q12" i="2"/>
  <c r="S12" i="2" s="1"/>
  <c r="Q13" i="2"/>
  <c r="S13" i="2" s="1"/>
  <c r="Q14" i="2"/>
  <c r="S14" i="2" s="1"/>
  <c r="Q15" i="2"/>
  <c r="S15" i="2" s="1"/>
  <c r="Q16" i="2"/>
  <c r="S16" i="2" s="1"/>
  <c r="Q17" i="2"/>
  <c r="S17" i="2" s="1"/>
  <c r="Q18" i="2"/>
  <c r="S18" i="2" s="1"/>
  <c r="Q19" i="2"/>
  <c r="S19" i="2" s="1"/>
  <c r="Q20" i="2"/>
  <c r="S20" i="2" s="1"/>
  <c r="Q21" i="2"/>
  <c r="S21" i="2" s="1"/>
  <c r="Q22" i="2"/>
  <c r="S22" i="2" s="1"/>
  <c r="Q23" i="2"/>
  <c r="S23" i="2" s="1"/>
  <c r="Q24" i="2"/>
  <c r="S24" i="2" s="1"/>
  <c r="Q25" i="2"/>
  <c r="S25" i="2" s="1"/>
  <c r="Q26" i="2"/>
  <c r="S26" i="2" s="1"/>
  <c r="Q27" i="2"/>
  <c r="S27" i="2" s="1"/>
  <c r="Q28" i="2"/>
  <c r="S28" i="2" s="1"/>
  <c r="Q29" i="2"/>
  <c r="S29" i="2" s="1"/>
  <c r="Q30" i="2"/>
  <c r="S30" i="2" s="1"/>
  <c r="Q31" i="2"/>
  <c r="S31" i="2" s="1"/>
  <c r="Q32" i="2"/>
  <c r="S32" i="2" s="1"/>
  <c r="Q33" i="2"/>
  <c r="S33" i="2" s="1"/>
  <c r="Q34" i="2"/>
  <c r="S34" i="2" s="1"/>
  <c r="Q35" i="2"/>
  <c r="S35" i="2" s="1"/>
  <c r="Q36" i="2"/>
  <c r="S36" i="2" s="1"/>
  <c r="Q37" i="2"/>
  <c r="S37" i="2" s="1"/>
  <c r="Q38" i="2"/>
  <c r="S38" i="2" s="1"/>
  <c r="Q39" i="2"/>
  <c r="S39" i="2" s="1"/>
  <c r="Q40" i="2"/>
  <c r="S40" i="2" s="1"/>
  <c r="Q41" i="2"/>
  <c r="S41" i="2" s="1"/>
  <c r="Q42" i="2"/>
  <c r="S42" i="2" s="1"/>
  <c r="Q43" i="2"/>
  <c r="S43" i="2" s="1"/>
  <c r="Q44" i="2"/>
  <c r="S44" i="2" s="1"/>
  <c r="Q45" i="2"/>
  <c r="S45" i="2" s="1"/>
  <c r="Q46" i="2"/>
  <c r="S46" i="2" s="1"/>
  <c r="Q47" i="2"/>
  <c r="S47" i="2" s="1"/>
  <c r="Q48" i="2"/>
  <c r="S48" i="2" s="1"/>
  <c r="Q49" i="2"/>
  <c r="S49" i="2" s="1"/>
  <c r="Q50" i="2"/>
  <c r="S50" i="2" s="1"/>
  <c r="Q51" i="2"/>
  <c r="S51" i="2" s="1"/>
  <c r="Q52" i="2"/>
  <c r="S52" i="2" s="1"/>
  <c r="Q53" i="2"/>
  <c r="S53" i="2" s="1"/>
  <c r="Q54" i="2"/>
  <c r="S54" i="2" s="1"/>
  <c r="Q55" i="2"/>
  <c r="S55" i="2" s="1"/>
  <c r="Q56" i="2"/>
  <c r="S56" i="2" s="1"/>
  <c r="Q57" i="2"/>
  <c r="S57" i="2" s="1"/>
  <c r="Q58" i="2"/>
  <c r="S58" i="2" s="1"/>
  <c r="Q59" i="2"/>
  <c r="S59" i="2" s="1"/>
  <c r="Q60" i="2"/>
  <c r="S60" i="2" s="1"/>
  <c r="Q61" i="2"/>
  <c r="S61" i="2" s="1"/>
  <c r="Q62" i="2"/>
  <c r="S62" i="2" s="1"/>
  <c r="Q63" i="2"/>
  <c r="S63" i="2" s="1"/>
  <c r="Q64" i="2"/>
  <c r="S64" i="2" s="1"/>
  <c r="Q65" i="2"/>
  <c r="S65" i="2" s="1"/>
  <c r="Q66" i="2"/>
  <c r="S66" i="2" s="1"/>
  <c r="Q67" i="2"/>
  <c r="S67" i="2" s="1"/>
  <c r="Q68" i="2"/>
  <c r="S68" i="2" s="1"/>
  <c r="Q69" i="2"/>
  <c r="S69" i="2" s="1"/>
  <c r="Q70" i="2"/>
  <c r="S70" i="2" s="1"/>
  <c r="Q71" i="2"/>
  <c r="S71" i="2" s="1"/>
  <c r="Q72" i="2"/>
  <c r="S72" i="2" s="1"/>
  <c r="Q73" i="2"/>
  <c r="S73" i="2" s="1"/>
  <c r="Q74" i="2"/>
  <c r="S74" i="2" s="1"/>
  <c r="Q75" i="2"/>
  <c r="S75" i="2" s="1"/>
  <c r="Q76" i="2"/>
  <c r="S76" i="2" s="1"/>
  <c r="Q77" i="2"/>
  <c r="S77" i="2" s="1"/>
  <c r="Q78" i="2"/>
  <c r="S78" i="2" s="1"/>
  <c r="Q79" i="2"/>
  <c r="S79" i="2" s="1"/>
  <c r="Q80" i="2"/>
  <c r="S80" i="2" s="1"/>
  <c r="Q81" i="2"/>
  <c r="S81" i="2" s="1"/>
  <c r="Q82" i="2"/>
  <c r="S82" i="2" s="1"/>
  <c r="Q83" i="2"/>
  <c r="S83" i="2" s="1"/>
  <c r="Q84" i="2"/>
  <c r="S84" i="2" s="1"/>
  <c r="Q85" i="2"/>
  <c r="S85" i="2" s="1"/>
  <c r="Q86" i="2"/>
  <c r="S86" i="2" s="1"/>
  <c r="Q87" i="2"/>
  <c r="S87" i="2" s="1"/>
  <c r="Q88" i="2"/>
  <c r="S88" i="2" s="1"/>
  <c r="Q89" i="2"/>
  <c r="S89" i="2" s="1"/>
  <c r="Q90" i="2"/>
  <c r="S90" i="2" s="1"/>
  <c r="Q91" i="2"/>
  <c r="S91" i="2" s="1"/>
  <c r="Q92" i="2"/>
  <c r="S92" i="2" s="1"/>
  <c r="Q93" i="2"/>
  <c r="S93" i="2" s="1"/>
  <c r="Q94" i="2"/>
  <c r="S94" i="2" s="1"/>
  <c r="Q95" i="2"/>
  <c r="S95" i="2" s="1"/>
  <c r="Q96" i="2"/>
  <c r="S96" i="2" s="1"/>
  <c r="Q97" i="2"/>
  <c r="S97" i="2" s="1"/>
  <c r="Q98" i="2"/>
  <c r="S98" i="2" s="1"/>
  <c r="Q99" i="2"/>
  <c r="S99" i="2" s="1"/>
  <c r="Q100" i="2"/>
  <c r="S100" i="2" s="1"/>
  <c r="Q101" i="2"/>
  <c r="S101" i="2" s="1"/>
  <c r="Q102" i="2"/>
  <c r="S102" i="2" s="1"/>
  <c r="Q103" i="2"/>
  <c r="S103" i="2" s="1"/>
  <c r="Q104" i="2"/>
  <c r="S104" i="2" s="1"/>
  <c r="Q105" i="2"/>
  <c r="S105" i="2" s="1"/>
  <c r="Q106" i="2"/>
  <c r="S106" i="2" s="1"/>
  <c r="Q107" i="2"/>
  <c r="S107" i="2" s="1"/>
  <c r="Q108" i="2"/>
  <c r="S108" i="2" s="1"/>
  <c r="Q109" i="2"/>
  <c r="S109" i="2" s="1"/>
  <c r="Q110" i="2"/>
  <c r="S110" i="2" s="1"/>
  <c r="Q111" i="2"/>
  <c r="S111" i="2" s="1"/>
  <c r="Q112" i="2"/>
  <c r="S112" i="2" s="1"/>
  <c r="Q113" i="2"/>
  <c r="S113" i="2" s="1"/>
  <c r="Q114" i="2"/>
  <c r="S114" i="2" s="1"/>
  <c r="Q115" i="2"/>
  <c r="S115" i="2" s="1"/>
  <c r="Q116" i="2"/>
  <c r="S116" i="2" s="1"/>
  <c r="Q117" i="2"/>
  <c r="S117" i="2" s="1"/>
  <c r="Q118" i="2"/>
  <c r="S118" i="2" s="1"/>
  <c r="Q119" i="2"/>
  <c r="S119" i="2" s="1"/>
  <c r="Q120" i="2"/>
  <c r="S120" i="2" s="1"/>
  <c r="Q121" i="2"/>
  <c r="S121" i="2" s="1"/>
  <c r="Q122" i="2"/>
  <c r="S122" i="2" s="1"/>
  <c r="Q123" i="2"/>
  <c r="S123" i="2" s="1"/>
  <c r="Q124" i="2"/>
  <c r="S124" i="2" s="1"/>
  <c r="Q125" i="2"/>
  <c r="S125" i="2" s="1"/>
  <c r="Q126" i="2"/>
  <c r="S126" i="2" s="1"/>
  <c r="Q127" i="2"/>
  <c r="S127" i="2" s="1"/>
  <c r="Q128" i="2"/>
  <c r="S128" i="2" s="1"/>
  <c r="Q129" i="2"/>
  <c r="S129" i="2" s="1"/>
  <c r="Q130" i="2"/>
  <c r="S130" i="2" s="1"/>
  <c r="Q131" i="2"/>
  <c r="S131" i="2" s="1"/>
  <c r="Q132" i="2"/>
  <c r="S132" i="2" s="1"/>
  <c r="Q133" i="2"/>
  <c r="S133" i="2" s="1"/>
  <c r="Q134" i="2"/>
  <c r="S134" i="2" s="1"/>
  <c r="Q135" i="2"/>
  <c r="S135" i="2" s="1"/>
  <c r="Q136" i="2"/>
  <c r="S136" i="2" s="1"/>
  <c r="Q137" i="2"/>
  <c r="S137" i="2" s="1"/>
  <c r="Q138" i="2"/>
  <c r="S138" i="2" s="1"/>
  <c r="Q139" i="2"/>
  <c r="S139" i="2" s="1"/>
  <c r="Q140" i="2"/>
  <c r="S140" i="2" s="1"/>
  <c r="Q141" i="2"/>
  <c r="S141" i="2" s="1"/>
  <c r="Q142" i="2"/>
  <c r="S142" i="2" s="1"/>
  <c r="Q143" i="2"/>
  <c r="S143" i="2" s="1"/>
  <c r="Q144" i="2"/>
  <c r="S144" i="2" s="1"/>
  <c r="Q145" i="2"/>
  <c r="S145" i="2" s="1"/>
  <c r="Q146" i="2"/>
  <c r="S146" i="2" s="1"/>
  <c r="Q147" i="2"/>
  <c r="S147" i="2" s="1"/>
  <c r="Q148" i="2"/>
  <c r="S148" i="2" s="1"/>
  <c r="Q149" i="2"/>
  <c r="S149" i="2" s="1"/>
  <c r="Q150" i="2"/>
  <c r="S150" i="2" s="1"/>
  <c r="Q151" i="2"/>
  <c r="S151" i="2" s="1"/>
  <c r="Q152" i="2"/>
  <c r="S152" i="2" s="1"/>
  <c r="Q153" i="2"/>
  <c r="S153" i="2" s="1"/>
  <c r="Q154" i="2"/>
  <c r="S154" i="2" s="1"/>
  <c r="Q155" i="2"/>
  <c r="S155" i="2" s="1"/>
  <c r="Q156" i="2"/>
  <c r="S156" i="2" s="1"/>
  <c r="Q157" i="2"/>
  <c r="S157" i="2" s="1"/>
  <c r="Q158" i="2"/>
  <c r="S158" i="2" s="1"/>
  <c r="Q159" i="2"/>
  <c r="S159" i="2" s="1"/>
  <c r="Q160" i="2"/>
  <c r="S160" i="2" s="1"/>
  <c r="Q161" i="2"/>
  <c r="S161" i="2" s="1"/>
  <c r="Q162" i="2"/>
  <c r="S162" i="2" s="1"/>
  <c r="Q163" i="2"/>
  <c r="S163" i="2" s="1"/>
  <c r="Q164" i="2"/>
  <c r="S164" i="2" s="1"/>
  <c r="Q165" i="2"/>
  <c r="S165" i="2" s="1"/>
  <c r="Q166" i="2"/>
  <c r="S166" i="2" s="1"/>
  <c r="Q167" i="2"/>
  <c r="S167" i="2" s="1"/>
  <c r="Q168" i="2"/>
  <c r="S168" i="2" s="1"/>
  <c r="Q169" i="2"/>
  <c r="S169" i="2" s="1"/>
  <c r="Q170" i="2"/>
  <c r="S170" i="2" s="1"/>
  <c r="Q171" i="2"/>
  <c r="S171" i="2" s="1"/>
  <c r="Q172" i="2"/>
  <c r="S172" i="2" s="1"/>
  <c r="Q173" i="2"/>
  <c r="S173" i="2" s="1"/>
  <c r="Q174" i="2"/>
  <c r="S174" i="2" s="1"/>
  <c r="Q175" i="2"/>
  <c r="S175" i="2" s="1"/>
  <c r="Q176" i="2"/>
  <c r="S176" i="2" s="1"/>
  <c r="Q177" i="2"/>
  <c r="S177" i="2" s="1"/>
  <c r="Q178" i="2"/>
  <c r="S178" i="2" s="1"/>
  <c r="Q179" i="2"/>
  <c r="S179" i="2" s="1"/>
  <c r="Q180" i="2"/>
  <c r="S180" i="2" s="1"/>
  <c r="Q181" i="2"/>
  <c r="S181" i="2" s="1"/>
  <c r="Q182" i="2"/>
  <c r="S182" i="2" s="1"/>
  <c r="Q183" i="2"/>
  <c r="S183" i="2" s="1"/>
  <c r="Q184" i="2"/>
  <c r="S184" i="2" s="1"/>
  <c r="Q185" i="2"/>
  <c r="S185" i="2" s="1"/>
  <c r="Q186" i="2"/>
  <c r="S186" i="2" s="1"/>
  <c r="Q187" i="2"/>
  <c r="S187" i="2" s="1"/>
  <c r="Q188" i="2"/>
  <c r="S188" i="2" s="1"/>
  <c r="Q189" i="2"/>
  <c r="S189" i="2" s="1"/>
  <c r="Q190" i="2"/>
  <c r="S190" i="2" s="1"/>
  <c r="Q191" i="2"/>
  <c r="S191" i="2" s="1"/>
  <c r="Q192" i="2"/>
  <c r="S192" i="2" s="1"/>
  <c r="Q193" i="2"/>
  <c r="S193" i="2" s="1"/>
  <c r="Q194" i="2"/>
  <c r="S194" i="2" s="1"/>
  <c r="Q195" i="2"/>
  <c r="S195" i="2" s="1"/>
  <c r="Q196" i="2"/>
  <c r="S196" i="2" s="1"/>
  <c r="Q197" i="2"/>
  <c r="S197" i="2" s="1"/>
  <c r="Q198" i="2"/>
  <c r="S198" i="2" s="1"/>
  <c r="Q199" i="2"/>
  <c r="S199" i="2" s="1"/>
  <c r="Q200" i="2"/>
  <c r="S200" i="2" s="1"/>
  <c r="Q201" i="2"/>
  <c r="S201" i="2" s="1"/>
  <c r="Q202" i="2"/>
  <c r="S202" i="2" s="1"/>
  <c r="Q203" i="2"/>
  <c r="S203" i="2" s="1"/>
  <c r="Q204" i="2"/>
  <c r="S204" i="2" s="1"/>
  <c r="Q205" i="2"/>
  <c r="S205" i="2" s="1"/>
  <c r="Q206" i="2"/>
  <c r="S206" i="2" s="1"/>
  <c r="Q207" i="2"/>
  <c r="S207" i="2" s="1"/>
  <c r="Q208" i="2"/>
  <c r="S208" i="2" s="1"/>
  <c r="Q209" i="2"/>
  <c r="S209" i="2" s="1"/>
  <c r="Q210" i="2"/>
  <c r="S210" i="2" s="1"/>
  <c r="Q211" i="2"/>
  <c r="S211" i="2" s="1"/>
  <c r="Q212" i="2"/>
  <c r="S212" i="2" s="1"/>
  <c r="Q213" i="2"/>
  <c r="S213" i="2" s="1"/>
  <c r="Q214" i="2"/>
  <c r="S214" i="2" s="1"/>
  <c r="Q215" i="2"/>
  <c r="S215" i="2" s="1"/>
  <c r="Q216" i="2"/>
  <c r="S216" i="2" s="1"/>
  <c r="Q217" i="2"/>
  <c r="S217" i="2" s="1"/>
  <c r="Q218" i="2"/>
  <c r="S218" i="2" s="1"/>
  <c r="Q219" i="2"/>
  <c r="S219" i="2" s="1"/>
  <c r="Q220" i="2"/>
  <c r="S220" i="2" s="1"/>
  <c r="Q221" i="2"/>
  <c r="S221" i="2" s="1"/>
  <c r="Q222" i="2"/>
  <c r="S222" i="2" s="1"/>
  <c r="Q223" i="2"/>
  <c r="S223" i="2" s="1"/>
  <c r="Q224" i="2"/>
  <c r="S224" i="2" s="1"/>
  <c r="Q225" i="2"/>
  <c r="S225" i="2" s="1"/>
  <c r="Q226" i="2"/>
  <c r="S226" i="2" s="1"/>
  <c r="Q227" i="2"/>
  <c r="S227" i="2" s="1"/>
  <c r="Q228" i="2"/>
  <c r="S228" i="2" s="1"/>
  <c r="Q229" i="2"/>
  <c r="S229" i="2" s="1"/>
  <c r="Q230" i="2"/>
  <c r="S230" i="2" s="1"/>
  <c r="Q231" i="2"/>
  <c r="S231" i="2" s="1"/>
  <c r="Q232" i="2"/>
  <c r="S232" i="2" s="1"/>
  <c r="Q233" i="2"/>
  <c r="S233" i="2" s="1"/>
  <c r="Q234" i="2"/>
  <c r="S234" i="2" s="1"/>
  <c r="Q235" i="2"/>
  <c r="S235" i="2" s="1"/>
  <c r="Q236" i="2"/>
  <c r="S236" i="2" s="1"/>
  <c r="Q237" i="2"/>
  <c r="S237" i="2" s="1"/>
  <c r="Q238" i="2"/>
  <c r="S238" i="2" s="1"/>
  <c r="Q239" i="2"/>
  <c r="S239" i="2" s="1"/>
  <c r="Q240" i="2"/>
  <c r="S240" i="2" s="1"/>
  <c r="Q241" i="2"/>
  <c r="S241" i="2" s="1"/>
  <c r="Q242" i="2"/>
  <c r="S242" i="2" s="1"/>
  <c r="Q243" i="2"/>
  <c r="S243" i="2" s="1"/>
  <c r="Q244" i="2"/>
  <c r="S244" i="2" s="1"/>
  <c r="Q245" i="2"/>
  <c r="S245" i="2" s="1"/>
  <c r="Q246" i="2"/>
  <c r="S246" i="2" s="1"/>
  <c r="Q247" i="2"/>
  <c r="S247" i="2" s="1"/>
  <c r="Q248" i="2"/>
  <c r="S248" i="2" s="1"/>
  <c r="Q249" i="2"/>
  <c r="S249" i="2" s="1"/>
  <c r="Q250" i="2"/>
  <c r="S250" i="2" s="1"/>
  <c r="Q251" i="2"/>
  <c r="S251" i="2" s="1"/>
  <c r="Q252" i="2"/>
  <c r="S252" i="2" s="1"/>
  <c r="Q253" i="2"/>
  <c r="S253" i="2" s="1"/>
  <c r="Q254" i="2"/>
  <c r="S254" i="2" s="1"/>
  <c r="Q255" i="2"/>
  <c r="S255" i="2" s="1"/>
  <c r="Q256" i="2"/>
  <c r="S256" i="2" s="1"/>
  <c r="Q257" i="2"/>
  <c r="S257" i="2" s="1"/>
  <c r="Q258" i="2"/>
  <c r="S258" i="2" s="1"/>
  <c r="Q259" i="2"/>
  <c r="S259" i="2" s="1"/>
  <c r="Q260" i="2"/>
  <c r="S260" i="2" s="1"/>
  <c r="Q261" i="2"/>
  <c r="S261" i="2" s="1"/>
  <c r="Q262" i="2"/>
  <c r="S262" i="2" s="1"/>
  <c r="Q263" i="2"/>
  <c r="S263" i="2" s="1"/>
  <c r="Q264" i="2"/>
  <c r="S264" i="2" s="1"/>
  <c r="Q265" i="2"/>
  <c r="S265" i="2" s="1"/>
  <c r="Q266" i="2"/>
  <c r="S266" i="2" s="1"/>
  <c r="Q267" i="2"/>
  <c r="S267" i="2" s="1"/>
  <c r="Q268" i="2"/>
  <c r="S268" i="2" s="1"/>
  <c r="Q269" i="2"/>
  <c r="S269" i="2" s="1"/>
  <c r="Q270" i="2"/>
  <c r="S270" i="2" s="1"/>
  <c r="Q271" i="2"/>
  <c r="S271" i="2" s="1"/>
  <c r="Q272" i="2"/>
  <c r="S272" i="2" s="1"/>
  <c r="Q273" i="2"/>
  <c r="S273" i="2" s="1"/>
  <c r="Q274" i="2"/>
  <c r="S274" i="2" s="1"/>
  <c r="Q275" i="2"/>
  <c r="S275" i="2" s="1"/>
  <c r="Q276" i="2"/>
  <c r="S276" i="2" s="1"/>
  <c r="Q277" i="2"/>
  <c r="S277" i="2" s="1"/>
  <c r="Q278" i="2"/>
  <c r="S278" i="2" s="1"/>
  <c r="Q279" i="2"/>
  <c r="S279" i="2" s="1"/>
  <c r="Q280" i="2"/>
  <c r="S280" i="2" s="1"/>
  <c r="Q281" i="2"/>
  <c r="S281" i="2" s="1"/>
  <c r="Q282" i="2"/>
  <c r="S282" i="2" s="1"/>
  <c r="Q283" i="2"/>
  <c r="S283" i="2" s="1"/>
  <c r="Q284" i="2"/>
  <c r="S284" i="2" s="1"/>
  <c r="Q285" i="2"/>
  <c r="S285" i="2" s="1"/>
  <c r="Q286" i="2"/>
  <c r="S286" i="2" s="1"/>
  <c r="Q287" i="2"/>
  <c r="S287" i="2" s="1"/>
  <c r="Q288" i="2"/>
  <c r="S288" i="2" s="1"/>
  <c r="Q289" i="2"/>
  <c r="S289" i="2" s="1"/>
  <c r="Q290" i="2"/>
  <c r="S290" i="2" s="1"/>
  <c r="Q291" i="2"/>
  <c r="S291" i="2" s="1"/>
  <c r="Q292" i="2"/>
  <c r="S292" i="2" s="1"/>
  <c r="Q293" i="2"/>
  <c r="S293" i="2" s="1"/>
  <c r="Q294" i="2"/>
  <c r="S294" i="2" s="1"/>
  <c r="Q295" i="2"/>
  <c r="S295" i="2" s="1"/>
  <c r="Q296" i="2"/>
  <c r="S296" i="2" s="1"/>
  <c r="Q297" i="2"/>
  <c r="S297" i="2" s="1"/>
  <c r="Q298" i="2"/>
  <c r="S298" i="2" s="1"/>
  <c r="Q299" i="2"/>
  <c r="S299" i="2" s="1"/>
  <c r="Q300" i="2"/>
  <c r="S300" i="2" s="1"/>
  <c r="Q301" i="2"/>
  <c r="S301" i="2" s="1"/>
  <c r="Q302" i="2"/>
  <c r="S302" i="2" s="1"/>
  <c r="Q303" i="2"/>
  <c r="S303" i="2" s="1"/>
  <c r="Q304" i="2"/>
  <c r="S304" i="2" s="1"/>
  <c r="Q305" i="2"/>
  <c r="S305" i="2" s="1"/>
  <c r="Q306" i="2"/>
  <c r="S306" i="2" s="1"/>
  <c r="Q307" i="2"/>
  <c r="S307" i="2" s="1"/>
  <c r="Q308" i="2"/>
  <c r="S308" i="2" s="1"/>
  <c r="Q309" i="2"/>
  <c r="S309" i="2" s="1"/>
  <c r="Q310" i="2"/>
  <c r="S310" i="2" s="1"/>
  <c r="Q311" i="2"/>
  <c r="S311" i="2" s="1"/>
  <c r="Q312" i="2"/>
  <c r="S312" i="2" s="1"/>
  <c r="Q313" i="2"/>
  <c r="S313" i="2" s="1"/>
  <c r="Q314" i="2"/>
  <c r="S314" i="2" s="1"/>
  <c r="Q315" i="2"/>
  <c r="S315" i="2" s="1"/>
  <c r="Q316" i="2"/>
  <c r="S316" i="2" s="1"/>
  <c r="Q317" i="2"/>
  <c r="S317" i="2" s="1"/>
  <c r="Q318" i="2"/>
  <c r="S318" i="2" s="1"/>
  <c r="Q319" i="2"/>
  <c r="S319" i="2" s="1"/>
  <c r="Q320" i="2"/>
  <c r="S320" i="2" s="1"/>
  <c r="Q321" i="2"/>
  <c r="S321" i="2" s="1"/>
  <c r="Q322" i="2"/>
  <c r="S322" i="2" s="1"/>
  <c r="Q323" i="2"/>
  <c r="S323" i="2" s="1"/>
  <c r="Q324" i="2"/>
  <c r="S324" i="2" s="1"/>
  <c r="Q325" i="2"/>
  <c r="S325" i="2" s="1"/>
  <c r="Q326" i="2"/>
  <c r="S326" i="2" s="1"/>
  <c r="Q327" i="2"/>
  <c r="S327" i="2" s="1"/>
  <c r="Q328" i="2"/>
  <c r="S328" i="2" s="1"/>
  <c r="Q329" i="2"/>
  <c r="S329" i="2" s="1"/>
  <c r="Q5" i="2"/>
  <c r="S5" i="2" l="1"/>
</calcChain>
</file>

<file path=xl/sharedStrings.xml><?xml version="1.0" encoding="utf-8"?>
<sst xmlns="http://schemas.openxmlformats.org/spreadsheetml/2006/main" count="7662" uniqueCount="941">
  <si>
    <t>Apropiación Vigente</t>
  </si>
  <si>
    <t>Recaudo Acumulado</t>
  </si>
  <si>
    <t>0111-00</t>
  </si>
  <si>
    <t>0200-01</t>
  </si>
  <si>
    <t>0201-01</t>
  </si>
  <si>
    <t>0203-01</t>
  </si>
  <si>
    <t>0204-01</t>
  </si>
  <si>
    <t>0206-01</t>
  </si>
  <si>
    <t>0208-01</t>
  </si>
  <si>
    <t>0211-01</t>
  </si>
  <si>
    <t>0213-01</t>
  </si>
  <si>
    <t>0214-01</t>
  </si>
  <si>
    <t>0215-01</t>
  </si>
  <si>
    <t>0216-01</t>
  </si>
  <si>
    <t>0218-01</t>
  </si>
  <si>
    <t>0219-01</t>
  </si>
  <si>
    <t>0220-01</t>
  </si>
  <si>
    <t>0221-01</t>
  </si>
  <si>
    <t>0222-01</t>
  </si>
  <si>
    <t>0226-01</t>
  </si>
  <si>
    <t>0227-01</t>
  </si>
  <si>
    <t>0228-01</t>
  </si>
  <si>
    <t>0229-01</t>
  </si>
  <si>
    <t>0230-01</t>
  </si>
  <si>
    <t>0235-01</t>
  </si>
  <si>
    <t>1210101010101</t>
  </si>
  <si>
    <t>1210101010102</t>
  </si>
  <si>
    <t>12101010102</t>
  </si>
  <si>
    <t>1210101010301</t>
  </si>
  <si>
    <t>1210101010302</t>
  </si>
  <si>
    <t>12101010104</t>
  </si>
  <si>
    <t>12101010201</t>
  </si>
  <si>
    <t>12101010202</t>
  </si>
  <si>
    <t>1210102010101</t>
  </si>
  <si>
    <t>1210102010102</t>
  </si>
  <si>
    <t>1210102010201</t>
  </si>
  <si>
    <t>1210102010202</t>
  </si>
  <si>
    <t>Retención Impuesto de industria y comercio</t>
  </si>
  <si>
    <t>12101020201</t>
  </si>
  <si>
    <t>12101020202</t>
  </si>
  <si>
    <t>1210102030101</t>
  </si>
  <si>
    <t>1210102040101</t>
  </si>
  <si>
    <t>1210102040201</t>
  </si>
  <si>
    <t>121010205</t>
  </si>
  <si>
    <t>121010206</t>
  </si>
  <si>
    <t>12101020701</t>
  </si>
  <si>
    <t>12101020702</t>
  </si>
  <si>
    <t>12101020802</t>
  </si>
  <si>
    <t>Estampilla Pro Cultura</t>
  </si>
  <si>
    <t>12101020803</t>
  </si>
  <si>
    <t>Estampilla para el bienestar del adulto mayor</t>
  </si>
  <si>
    <t>12102010101</t>
  </si>
  <si>
    <t>12102010102</t>
  </si>
  <si>
    <t>45% Río Bogotá</t>
  </si>
  <si>
    <t>12102010103</t>
  </si>
  <si>
    <t>121020102</t>
  </si>
  <si>
    <t>121020103</t>
  </si>
  <si>
    <t>Derechos de tránsito</t>
  </si>
  <si>
    <t>121020106</t>
  </si>
  <si>
    <t>121020107</t>
  </si>
  <si>
    <t>121020108</t>
  </si>
  <si>
    <t>Estratificación</t>
  </si>
  <si>
    <t>121020111</t>
  </si>
  <si>
    <t>121020112</t>
  </si>
  <si>
    <t>121020113</t>
  </si>
  <si>
    <t>121020201</t>
  </si>
  <si>
    <t>12102020301</t>
  </si>
  <si>
    <t>12102020302</t>
  </si>
  <si>
    <t>121020204</t>
  </si>
  <si>
    <t>Participación en la plusvalía</t>
  </si>
  <si>
    <t>12102040101</t>
  </si>
  <si>
    <t>12102040102</t>
  </si>
  <si>
    <t>Control fiscal</t>
  </si>
  <si>
    <t>12102040103</t>
  </si>
  <si>
    <t>Control disciplinario</t>
  </si>
  <si>
    <t>121020401040101</t>
  </si>
  <si>
    <t>85% Fondo de Seguridad y Convivencia</t>
  </si>
  <si>
    <t>121020401040102</t>
  </si>
  <si>
    <t>12102040106</t>
  </si>
  <si>
    <t>Contractuales</t>
  </si>
  <si>
    <t>12102040107</t>
  </si>
  <si>
    <t>Ambientales</t>
  </si>
  <si>
    <t>12102040108</t>
  </si>
  <si>
    <t>12102040109</t>
  </si>
  <si>
    <t>Multas no especificadas en otro numeral rentístico</t>
  </si>
  <si>
    <t>12102040201</t>
  </si>
  <si>
    <t>Impuesto sobre vehículos automotores</t>
  </si>
  <si>
    <t>12102040204</t>
  </si>
  <si>
    <t>12102040205</t>
  </si>
  <si>
    <t>Impuesto predial unificado</t>
  </si>
  <si>
    <t>12102040206</t>
  </si>
  <si>
    <t>12102040208</t>
  </si>
  <si>
    <t>12102040301</t>
  </si>
  <si>
    <t>12102040305</t>
  </si>
  <si>
    <t>12102040306</t>
  </si>
  <si>
    <t>12102040307</t>
  </si>
  <si>
    <t>12102040308</t>
  </si>
  <si>
    <t>12102040310</t>
  </si>
  <si>
    <t>121020501010101</t>
  </si>
  <si>
    <t>12102050101010201</t>
  </si>
  <si>
    <t>12102050101010301</t>
  </si>
  <si>
    <t>Servicios de oficinas centrales</t>
  </si>
  <si>
    <t>1210205010202</t>
  </si>
  <si>
    <t>1220101010101</t>
  </si>
  <si>
    <t>1220101010102</t>
  </si>
  <si>
    <t>1220101010103</t>
  </si>
  <si>
    <t>Calidad por matrícula oficial</t>
  </si>
  <si>
    <t>1220101010104</t>
  </si>
  <si>
    <t>1220101010201</t>
  </si>
  <si>
    <t>1220101010202</t>
  </si>
  <si>
    <t>1220101010203</t>
  </si>
  <si>
    <t>1220101010301</t>
  </si>
  <si>
    <t>Deporte y recreación</t>
  </si>
  <si>
    <t>1220101010302</t>
  </si>
  <si>
    <t>Cultura</t>
  </si>
  <si>
    <t>1220101010303</t>
  </si>
  <si>
    <t>Libre inversión</t>
  </si>
  <si>
    <t>12201010104</t>
  </si>
  <si>
    <t>12201010105</t>
  </si>
  <si>
    <t>12201010106</t>
  </si>
  <si>
    <t>122010106010301</t>
  </si>
  <si>
    <t>122010106010302</t>
  </si>
  <si>
    <t>20% FONPET</t>
  </si>
  <si>
    <t>1220101060106</t>
  </si>
  <si>
    <t>Sobretasa al ACPM</t>
  </si>
  <si>
    <t>1220101060107</t>
  </si>
  <si>
    <t>122010106010802</t>
  </si>
  <si>
    <t>Instituto Distrital de Patrimonio Cultural</t>
  </si>
  <si>
    <t>1220101060201</t>
  </si>
  <si>
    <t>12201010701</t>
  </si>
  <si>
    <t>12201010703</t>
  </si>
  <si>
    <t>1220101070401</t>
  </si>
  <si>
    <t>1220201</t>
  </si>
  <si>
    <t>122030101</t>
  </si>
  <si>
    <t>Transferencias del sector eléctrico</t>
  </si>
  <si>
    <t>1220302</t>
  </si>
  <si>
    <t>EAB - Río Bogotá</t>
  </si>
  <si>
    <t>1220303</t>
  </si>
  <si>
    <t>1220305</t>
  </si>
  <si>
    <t>Valorización</t>
  </si>
  <si>
    <t>1220306</t>
  </si>
  <si>
    <t>122040101</t>
  </si>
  <si>
    <t>Fondo de Mitigación de Emergencias - FOME</t>
  </si>
  <si>
    <t>124010102</t>
  </si>
  <si>
    <t>12401020101</t>
  </si>
  <si>
    <t>Cofinanciación convenio ICBF</t>
  </si>
  <si>
    <t>12401020102</t>
  </si>
  <si>
    <t>12401020201</t>
  </si>
  <si>
    <t>12401020202</t>
  </si>
  <si>
    <t>12402010103</t>
  </si>
  <si>
    <t>124020102</t>
  </si>
  <si>
    <t>12402020103</t>
  </si>
  <si>
    <t>1240203010102</t>
  </si>
  <si>
    <t>12402030103</t>
  </si>
  <si>
    <t>124030201</t>
  </si>
  <si>
    <t>Superávit fiscal de recursos del SGP</t>
  </si>
  <si>
    <t>124030202</t>
  </si>
  <si>
    <t>124030203</t>
  </si>
  <si>
    <t>Superávit fiscal de ingresos de libre destinación</t>
  </si>
  <si>
    <t>124030301</t>
  </si>
  <si>
    <t>124030302</t>
  </si>
  <si>
    <t>124030303</t>
  </si>
  <si>
    <t>124040301</t>
  </si>
  <si>
    <t>1240404</t>
  </si>
  <si>
    <t>1240502010101</t>
  </si>
  <si>
    <t>SGP Educación - Prestación de servicio educativo</t>
  </si>
  <si>
    <t>1240502010102</t>
  </si>
  <si>
    <t>1240502010104</t>
  </si>
  <si>
    <t>SGP Educación - Calidad por matrícula oficial</t>
  </si>
  <si>
    <t>1240502010202</t>
  </si>
  <si>
    <t>SGP Salud - Salud pública</t>
  </si>
  <si>
    <t>1240502010203</t>
  </si>
  <si>
    <t>SGP Salud - Prestación del servicio de salud</t>
  </si>
  <si>
    <t>1240502010301</t>
  </si>
  <si>
    <t>SGP Propósito general - Deporte y recreación</t>
  </si>
  <si>
    <t>1240502010302</t>
  </si>
  <si>
    <t>SGP Propósito general - Cultura</t>
  </si>
  <si>
    <t>1240502010303</t>
  </si>
  <si>
    <t>SGP Propósito general - Libre inversión</t>
  </si>
  <si>
    <t>12405020104</t>
  </si>
  <si>
    <t>12405020105</t>
  </si>
  <si>
    <t>12405020106</t>
  </si>
  <si>
    <t>SGP Asignaciones especiales - Alimentación escolar</t>
  </si>
  <si>
    <t>12405020107</t>
  </si>
  <si>
    <t>124050203</t>
  </si>
  <si>
    <t>Recursos propios con destinación específica</t>
  </si>
  <si>
    <t>124050204</t>
  </si>
  <si>
    <t>Recursos propios de libre destinación</t>
  </si>
  <si>
    <t>124060101</t>
  </si>
  <si>
    <t>124060201</t>
  </si>
  <si>
    <t>Pago del pasivo pensional corriente</t>
  </si>
  <si>
    <t>124060302</t>
  </si>
  <si>
    <t>Para invertir en el sector salud</t>
  </si>
  <si>
    <t>1240604</t>
  </si>
  <si>
    <t>1240702</t>
  </si>
  <si>
    <t>1240802</t>
  </si>
  <si>
    <t>1240804</t>
  </si>
  <si>
    <t>Dividendos y utilidades del Sector Financiero</t>
  </si>
  <si>
    <t>12409</t>
  </si>
  <si>
    <t>REINTEGROS</t>
  </si>
  <si>
    <t>12410</t>
  </si>
  <si>
    <t>DIFERENCIAL CAMBIARIO</t>
  </si>
  <si>
    <t>1250102</t>
  </si>
  <si>
    <t>1240403020101</t>
  </si>
  <si>
    <t>1240701</t>
  </si>
  <si>
    <t>Establecimientos públicos</t>
  </si>
  <si>
    <t>1250101</t>
  </si>
  <si>
    <t>Vigencia</t>
  </si>
  <si>
    <t>1210203010301</t>
  </si>
  <si>
    <t>Lotería de Bogotá</t>
  </si>
  <si>
    <t>1210203010302</t>
  </si>
  <si>
    <t>12102030104</t>
  </si>
  <si>
    <t>12102030105</t>
  </si>
  <si>
    <t>12102030106</t>
  </si>
  <si>
    <t>12102030201010101</t>
  </si>
  <si>
    <t>12102030201010201</t>
  </si>
  <si>
    <t>122010102</t>
  </si>
  <si>
    <t>122010103010101</t>
  </si>
  <si>
    <t>Coljuegos sin situación de fondos</t>
  </si>
  <si>
    <t>122010103010102</t>
  </si>
  <si>
    <t>Coljuegos con situación de fondos</t>
  </si>
  <si>
    <t>1220101030201</t>
  </si>
  <si>
    <t>Juegos localizados para inversión en salud</t>
  </si>
  <si>
    <t>1220101030202</t>
  </si>
  <si>
    <t>Juegos localizados de libre destinación</t>
  </si>
  <si>
    <t>12201010601010202</t>
  </si>
  <si>
    <t>122010106010201</t>
  </si>
  <si>
    <t>122010106010202</t>
  </si>
  <si>
    <t>1220101070202</t>
  </si>
  <si>
    <t>1220101070203</t>
  </si>
  <si>
    <t>12201010705</t>
  </si>
  <si>
    <t>122030401</t>
  </si>
  <si>
    <t>1250201</t>
  </si>
  <si>
    <t>1250202</t>
  </si>
  <si>
    <t>1250203</t>
  </si>
  <si>
    <t>1250204</t>
  </si>
  <si>
    <t>12510</t>
  </si>
  <si>
    <t>121020105</t>
  </si>
  <si>
    <t>Peajes y concesiones</t>
  </si>
  <si>
    <t>12102010901</t>
  </si>
  <si>
    <t>12102010902</t>
  </si>
  <si>
    <t>12102020501</t>
  </si>
  <si>
    <t>Contribución de valorización de la vigencia actual</t>
  </si>
  <si>
    <t>1210202050201</t>
  </si>
  <si>
    <t>1210202050202</t>
  </si>
  <si>
    <t>12102011001</t>
  </si>
  <si>
    <t>12102011002</t>
  </si>
  <si>
    <t>12402010301</t>
  </si>
  <si>
    <t>Recuperación de cartera entidades públicas</t>
  </si>
  <si>
    <t>12507</t>
  </si>
  <si>
    <t>12508</t>
  </si>
  <si>
    <t>12509</t>
  </si>
  <si>
    <t>1250205</t>
  </si>
  <si>
    <t>12504</t>
  </si>
  <si>
    <t>1240103</t>
  </si>
  <si>
    <t>1240503</t>
  </si>
  <si>
    <t>121020501010104</t>
  </si>
  <si>
    <t>Servicios Funerarios, de Cremación y Sepultura</t>
  </si>
  <si>
    <t>121010208010101</t>
  </si>
  <si>
    <t>Inversión</t>
  </si>
  <si>
    <t>122010104</t>
  </si>
  <si>
    <t>1220307</t>
  </si>
  <si>
    <t>a 31 de diciembre de 2020</t>
  </si>
  <si>
    <t>Centro gestor</t>
  </si>
  <si>
    <t>Posición presupuestaria</t>
  </si>
  <si>
    <t>Apropiación Inicial</t>
  </si>
  <si>
    <t>Modificaciones Acumuladas</t>
  </si>
  <si>
    <t>EJECUCIÓN PRESUPUESTAL DE INGRESOS</t>
  </si>
  <si>
    <t>Reconocimientos</t>
  </si>
  <si>
    <t>Saldo Por Recaudar</t>
  </si>
  <si>
    <t>Entidad</t>
  </si>
  <si>
    <t>Unidad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</si>
  <si>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</si>
  <si>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</si>
  <si>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</si>
  <si>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</si>
  <si>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</si>
  <si>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</si>
  <si>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</si>
  <si>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</si>
  <si>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Rubro</t>
  </si>
  <si>
    <t>Descripción</t>
  </si>
  <si>
    <t>MES</t>
  </si>
  <si>
    <t>FECHA ACTUALIZACION</t>
  </si>
  <si>
    <t>Codigo Compania</t>
  </si>
  <si>
    <t>Codigo Unidad</t>
  </si>
  <si>
    <t>Codigo Nivel1</t>
  </si>
  <si>
    <t>CODIGO_NIVEL2</t>
  </si>
  <si>
    <t>CODIGO_NIVEL3</t>
  </si>
  <si>
    <t>CODIGO_NIVEL4</t>
  </si>
  <si>
    <t>CODIGO_NIVEL5</t>
  </si>
  <si>
    <t>CODIGO_NIVEL6</t>
  </si>
  <si>
    <t>CODIGO_NIVEL7</t>
  </si>
  <si>
    <t>RUBRO</t>
  </si>
  <si>
    <t>Descripcion Rubro</t>
  </si>
  <si>
    <t>Valor Apropiacion Inicial</t>
  </si>
  <si>
    <t>Valor Modificaciones Mes</t>
  </si>
  <si>
    <t>Valor Modificaciones Acum</t>
  </si>
  <si>
    <t>Valor Apropiacion Vigente</t>
  </si>
  <si>
    <t>Valor Recaudo Mes</t>
  </si>
  <si>
    <t>Valor Recaudo Acum</t>
  </si>
  <si>
    <t>Valor Recon Vigencia Ante</t>
  </si>
  <si>
    <t>Valor Recaudo Acum Conoci</t>
  </si>
  <si>
    <t>Valor Saldo Recaudar</t>
  </si>
  <si>
    <t>TIPO_ENTIDAD</t>
  </si>
  <si>
    <t>CODIGO_SECTOR</t>
  </si>
  <si>
    <t>001</t>
  </si>
  <si>
    <t>01</t>
  </si>
  <si>
    <t>1</t>
  </si>
  <si>
    <t>DISPONIBILIDAD INICIAL</t>
  </si>
  <si>
    <t>FDL</t>
  </si>
  <si>
    <t>NA</t>
  </si>
  <si>
    <t>2</t>
  </si>
  <si>
    <t>2-1</t>
  </si>
  <si>
    <t>2-1-2</t>
  </si>
  <si>
    <t>2-1-2-04</t>
  </si>
  <si>
    <t>2-1-2-04-01</t>
  </si>
  <si>
    <t>2-1-2-04-01-05</t>
  </si>
  <si>
    <t>Urbanísticas</t>
  </si>
  <si>
    <t>2-1-2-04-01-09</t>
  </si>
  <si>
    <t>2-1-2-05</t>
  </si>
  <si>
    <t>2-1-2-05-01</t>
  </si>
  <si>
    <t>2-1-2-05-01-01</t>
  </si>
  <si>
    <t>2-1-2-05-01-01-0001</t>
  </si>
  <si>
    <t>2-1-2-05-01-01-0001-001</t>
  </si>
  <si>
    <t>Servicios ejecutivos de la Administración Pública</t>
  </si>
  <si>
    <t>2-4</t>
  </si>
  <si>
    <t>2-4-5</t>
  </si>
  <si>
    <t>2-4-5-02</t>
  </si>
  <si>
    <t>2-4-5-02-04</t>
  </si>
  <si>
    <t>2-4-7</t>
  </si>
  <si>
    <t>2-4-7-03</t>
  </si>
  <si>
    <t>Fondos de Desarrollo Local</t>
  </si>
  <si>
    <t>2-4-9</t>
  </si>
  <si>
    <t>2-5</t>
  </si>
  <si>
    <t>2-5-1</t>
  </si>
  <si>
    <t>2-5-1-01</t>
  </si>
  <si>
    <t>002</t>
  </si>
  <si>
    <t>003</t>
  </si>
  <si>
    <t>004</t>
  </si>
  <si>
    <t>005</t>
  </si>
  <si>
    <t>2-1-2-04-04</t>
  </si>
  <si>
    <t>Multas, infracciones y sanciones por violación al régimen de venta de medicamentos controlados</t>
  </si>
  <si>
    <t>2-4-5-03</t>
  </si>
  <si>
    <t>Rendimientos financieros de valores distintos de acciones</t>
  </si>
  <si>
    <t>006</t>
  </si>
  <si>
    <t>007</t>
  </si>
  <si>
    <t>008</t>
  </si>
  <si>
    <t>009</t>
  </si>
  <si>
    <t>010</t>
  </si>
  <si>
    <t>2-1-2-05-01-01-0001-002</t>
  </si>
  <si>
    <t>Servicios de alquiler o arrendamiento con o sin opción de compra relativos a bienes inmuebles propios o arrendados</t>
  </si>
  <si>
    <t>011</t>
  </si>
  <si>
    <t>2-1-2-04-01-06</t>
  </si>
  <si>
    <t>012</t>
  </si>
  <si>
    <t>2-4-3</t>
  </si>
  <si>
    <t>2-4-3-02</t>
  </si>
  <si>
    <t>2-4-3-02-03</t>
  </si>
  <si>
    <t>013</t>
  </si>
  <si>
    <t>014</t>
  </si>
  <si>
    <t>015</t>
  </si>
  <si>
    <t>016</t>
  </si>
  <si>
    <t>017</t>
  </si>
  <si>
    <t>018</t>
  </si>
  <si>
    <t>019</t>
  </si>
  <si>
    <t>2-1-2-04-01-03</t>
  </si>
  <si>
    <t>2-4-5-02-03</t>
  </si>
  <si>
    <t>020</t>
  </si>
  <si>
    <t>2-5-1-02</t>
  </si>
  <si>
    <t>Rendimientos Financieros SGP</t>
  </si>
  <si>
    <t>111</t>
  </si>
  <si>
    <t>00</t>
  </si>
  <si>
    <t>2-1-1</t>
  </si>
  <si>
    <t>2-1-1-01</t>
  </si>
  <si>
    <t>2-1-1-01-01</t>
  </si>
  <si>
    <t>2-1-1-01-01-01</t>
  </si>
  <si>
    <t>2-1-1-01-01-01-0001</t>
  </si>
  <si>
    <t>Impuesto predial unificado de la vigencia actual de suelo urbano</t>
  </si>
  <si>
    <t>AC</t>
  </si>
  <si>
    <t>SH</t>
  </si>
  <si>
    <t>2-1-1-01-01-01-0002</t>
  </si>
  <si>
    <t>Impuesto predial unificado de la vigencia actual de suelo rural</t>
  </si>
  <si>
    <t>2-1-1-01-01-02</t>
  </si>
  <si>
    <t>Participación con destinación ambiental vigencia actual</t>
  </si>
  <si>
    <t>2-1-1-01-01-03</t>
  </si>
  <si>
    <t>2-1-1-01-01-03-0001</t>
  </si>
  <si>
    <t>Impuesto predial unificado de vigencias anteriores de suelo urbano</t>
  </si>
  <si>
    <t>2-1-1-01-01-03-0002</t>
  </si>
  <si>
    <t>Impuesto predial unificado de vigencias anteriores de suelo rural</t>
  </si>
  <si>
    <t>2-1-1-01-01-04</t>
  </si>
  <si>
    <t>Participación con destinación ambiental vigencias anteriores</t>
  </si>
  <si>
    <t>2-1-1-01-02</t>
  </si>
  <si>
    <t>2-1-1-01-02-01</t>
  </si>
  <si>
    <t>Impuesto sobre vehículos automotores de la vigencia actual</t>
  </si>
  <si>
    <t>2-1-1-01-02-02</t>
  </si>
  <si>
    <t>Impuesto sobre vehículos automotores de vigencias anteriores</t>
  </si>
  <si>
    <t>2-1-1-02</t>
  </si>
  <si>
    <t>2-1-1-02-01</t>
  </si>
  <si>
    <t>2-1-1-02-01-01</t>
  </si>
  <si>
    <t>2-1-1-02-01-01-0001</t>
  </si>
  <si>
    <t>Impuesto de industria y comercio</t>
  </si>
  <si>
    <t>2-1-1-02-01-01-0002</t>
  </si>
  <si>
    <t>2-1-1-02-01-02</t>
  </si>
  <si>
    <t>2-1-1-02-01-02-0001</t>
  </si>
  <si>
    <t>2-1-1-02-01-02-0002</t>
  </si>
  <si>
    <t>2-1-1-02-02</t>
  </si>
  <si>
    <t>2-1-1-02-02-01</t>
  </si>
  <si>
    <t>Impuesto Delineación Urbana</t>
  </si>
  <si>
    <t>2-1-1-02-02-02</t>
  </si>
  <si>
    <t>Retención Impuesto Delineación Urbana</t>
  </si>
  <si>
    <t>2-1-1-02-03</t>
  </si>
  <si>
    <t>2-1-1-02-03-01</t>
  </si>
  <si>
    <t>2-1-1-02-03-01-0001</t>
  </si>
  <si>
    <t>Componente específico del Impuesto al consumo de cigarrillos y tabaco de producción extranjera</t>
  </si>
  <si>
    <t>2-1-1-02-04</t>
  </si>
  <si>
    <t>2-1-1-02-04-01</t>
  </si>
  <si>
    <t>2-1-1-02-04-01-0001</t>
  </si>
  <si>
    <t>Impuesto al consumo de cervezas, sifones y refajos de producción nacional de libre destinación</t>
  </si>
  <si>
    <t>2-1-1-02-04-02</t>
  </si>
  <si>
    <t>2-1-1-02-04-02-0001</t>
  </si>
  <si>
    <t>Impuesto al consumo de cervezas, sifones y refajos de producción extranjera de libre destinación</t>
  </si>
  <si>
    <t>2-1-1-02-05</t>
  </si>
  <si>
    <t>Sobretasa a la Gasolina</t>
  </si>
  <si>
    <t>2-1-1-02-06</t>
  </si>
  <si>
    <t>Impuesto a la Publicidad Exterior Visual</t>
  </si>
  <si>
    <t>2-1-1-02-07</t>
  </si>
  <si>
    <t>2-1-1-02-07-01</t>
  </si>
  <si>
    <t>Impuesto unificado de fondo de pobres, azar y espectáculos públicos</t>
  </si>
  <si>
    <t>2-1-1-02-07-02</t>
  </si>
  <si>
    <t>Retención Impuesto unificado de fondo de pobres, azar y espectáculos públicos</t>
  </si>
  <si>
    <t>2-1-1-02-08</t>
  </si>
  <si>
    <t>2-1-1-02-08-02</t>
  </si>
  <si>
    <t>2-1-1-02-08-03</t>
  </si>
  <si>
    <t>2-1-2-01</t>
  </si>
  <si>
    <t>2-1-2-01-01</t>
  </si>
  <si>
    <t>2-1-2-01-01-01</t>
  </si>
  <si>
    <t>45% Corporación Autonoma Regional CAR</t>
  </si>
  <si>
    <t>2-1-2-01-01-02</t>
  </si>
  <si>
    <t>2-1-2-01-01-03</t>
  </si>
  <si>
    <t>10% Autoridad Ambiental</t>
  </si>
  <si>
    <t>2-1-2-01-02</t>
  </si>
  <si>
    <t>Tasa por Uso Aguas Subterráneas</t>
  </si>
  <si>
    <t>2-1-2-01-03</t>
  </si>
  <si>
    <t>2-1-2-01-06</t>
  </si>
  <si>
    <t>Tala de Arboles</t>
  </si>
  <si>
    <t>2-1-2-01-07</t>
  </si>
  <si>
    <t>Derechos transferibles de construcción (Cargas Urbanísticas por Edificabilidad)</t>
  </si>
  <si>
    <t>2-1-2-01-08</t>
  </si>
  <si>
    <t>2-1-2-01-11</t>
  </si>
  <si>
    <t>Aprovechamiento Económico del Espacio Público</t>
  </si>
  <si>
    <t>2-1-2-01-12</t>
  </si>
  <si>
    <t>Tasas por el derecho de parqueo sobre las vías públicas</t>
  </si>
  <si>
    <t>2-1-2-01-13</t>
  </si>
  <si>
    <t>Derechos de tránsito en áreas restringidas o de alta congestión</t>
  </si>
  <si>
    <t>2-1-2-02</t>
  </si>
  <si>
    <t>2-1-2-02-01</t>
  </si>
  <si>
    <t>Contribución especial sobre contratos de obras públicas</t>
  </si>
  <si>
    <t>2-1-2-02-03</t>
  </si>
  <si>
    <t>2-1-2-02-03-01</t>
  </si>
  <si>
    <t>Semaforización Vigencia Actual</t>
  </si>
  <si>
    <t>2-1-2-02-03-02</t>
  </si>
  <si>
    <t>Semaforización Vigencias Anteriores</t>
  </si>
  <si>
    <t>2-1-2-02-04</t>
  </si>
  <si>
    <t>2-1-2-04-01-01</t>
  </si>
  <si>
    <t>Transito y Transporte</t>
  </si>
  <si>
    <t>2-1-2-04-01-02</t>
  </si>
  <si>
    <t>2-1-2-04-01-04</t>
  </si>
  <si>
    <t>2-1-2-04-01-04-0001</t>
  </si>
  <si>
    <t>2-1-2-04-01-04-0001-001</t>
  </si>
  <si>
    <t>2-1-2-04-01-04-0001-002</t>
  </si>
  <si>
    <t>15% Registro Nacional de Medidas Correctivas</t>
  </si>
  <si>
    <t>2-1-2-04-01-07</t>
  </si>
  <si>
    <t>2-1-2-04-01-08</t>
  </si>
  <si>
    <t>Control de Vivienda Urbana</t>
  </si>
  <si>
    <t>2-1-2-04-02</t>
  </si>
  <si>
    <t>2-1-2-04-02-01</t>
  </si>
  <si>
    <t>2-1-2-04-02-05</t>
  </si>
  <si>
    <t>2-1-2-04-02-06</t>
  </si>
  <si>
    <t>2-1-2-04-02-08</t>
  </si>
  <si>
    <t>Sanciones tributarias no clasificadas en otro numeral rentístico</t>
  </si>
  <si>
    <t>2-1-2-04-03</t>
  </si>
  <si>
    <t>2-1-2-04-03-01</t>
  </si>
  <si>
    <t>Vehículos Automotores</t>
  </si>
  <si>
    <t>2-1-2-04-03-05</t>
  </si>
  <si>
    <t>Predial Unificado</t>
  </si>
  <si>
    <t>2-1-2-04-03-06</t>
  </si>
  <si>
    <t>Industria y Comercio</t>
  </si>
  <si>
    <t>2-1-2-04-03-07</t>
  </si>
  <si>
    <t>Tasas Retributivas</t>
  </si>
  <si>
    <t>2-1-2-04-03-08</t>
  </si>
  <si>
    <t>Código Nacional de Policía y Convivencia Ciudadana</t>
  </si>
  <si>
    <t>2-1-2-04-03-10</t>
  </si>
  <si>
    <t>Intereses Moratorios no clasificadas en otro numeral rentístico</t>
  </si>
  <si>
    <t>2-1-2-05-01-01-0001-003</t>
  </si>
  <si>
    <t>2-2</t>
  </si>
  <si>
    <t>2-2-1</t>
  </si>
  <si>
    <t>2-2-1-01</t>
  </si>
  <si>
    <t>2-2-1-01-01</t>
  </si>
  <si>
    <t>2-2-1-01-01-01</t>
  </si>
  <si>
    <t>2-2-1-01-01-01-0001</t>
  </si>
  <si>
    <t>Prestación del Servicio</t>
  </si>
  <si>
    <t>2-2-1-01-01-01-0002</t>
  </si>
  <si>
    <t>Cancelación de prestaciones sociales del magisterio</t>
  </si>
  <si>
    <t>2-2-1-01-01-01-0003</t>
  </si>
  <si>
    <t>2-2-1-01-01-01-0004</t>
  </si>
  <si>
    <t>Calidad Gratuidad</t>
  </si>
  <si>
    <t>2-2-1-01-01-02</t>
  </si>
  <si>
    <t>2-2-1-01-01-02-0001</t>
  </si>
  <si>
    <t>2-2-1-01-01-02-0002</t>
  </si>
  <si>
    <t>Régimen Subsidiado</t>
  </si>
  <si>
    <t>2-2-1-01-01-02-0003</t>
  </si>
  <si>
    <t>Salud Pública</t>
  </si>
  <si>
    <t>2-2-1-01-01-03</t>
  </si>
  <si>
    <t>2-2-1-01-01-03-0001</t>
  </si>
  <si>
    <t>2-2-1-01-01-03-0002</t>
  </si>
  <si>
    <t>2-2-1-01-01-03-0003</t>
  </si>
  <si>
    <t>2-2-1-01-01-04</t>
  </si>
  <si>
    <t>Restaurantes Escolares</t>
  </si>
  <si>
    <t>2-2-1-01-01-05</t>
  </si>
  <si>
    <t>Agua Potable y Saneamiento Básico</t>
  </si>
  <si>
    <t>2-2-1-01-01-06</t>
  </si>
  <si>
    <t>15% SGP Participación Departamento APSB</t>
  </si>
  <si>
    <t>2-2-1-01-06</t>
  </si>
  <si>
    <t>2-2-1-01-06-01</t>
  </si>
  <si>
    <t>2-2-1-01-06-01-0003</t>
  </si>
  <si>
    <t>2-2-1-01-06-01-0003-001</t>
  </si>
  <si>
    <t>80% Libre Destinación</t>
  </si>
  <si>
    <t>2-2-1-01-06-01-0003-002</t>
  </si>
  <si>
    <t>2-2-1-01-06-01-0006</t>
  </si>
  <si>
    <t>2-2-1-01-06-01-0007</t>
  </si>
  <si>
    <t>IVA Cedido de Licores - IDRD (Ley 788 de 2002)</t>
  </si>
  <si>
    <t>2-2-1-01-06-01-0008</t>
  </si>
  <si>
    <t>2-2-1-01-06-01-0008-002</t>
  </si>
  <si>
    <t>2-2-1-01-06-02</t>
  </si>
  <si>
    <t>2-2-1-01-06-02-0001</t>
  </si>
  <si>
    <t>Participación de la Contribución Parafiscal Cultural</t>
  </si>
  <si>
    <t>2-2-1-01-07</t>
  </si>
  <si>
    <t>2-2-1-01-07-04</t>
  </si>
  <si>
    <t>2-2-1-01-07-04-0001</t>
  </si>
  <si>
    <t>Regalías por Hidrocarburos , petróleo y gas (transporte)</t>
  </si>
  <si>
    <t>2-2-2</t>
  </si>
  <si>
    <t>2-2-2-01</t>
  </si>
  <si>
    <t>2-2-3</t>
  </si>
  <si>
    <t>2-2-3-01</t>
  </si>
  <si>
    <t>2-2-3-01-01</t>
  </si>
  <si>
    <t>2-2-3-02</t>
  </si>
  <si>
    <t>2-2-3-03</t>
  </si>
  <si>
    <t>Empresas Superávit Fondo de Solidaridad y Redistribución de Ingresos</t>
  </si>
  <si>
    <t>2-2-3-05</t>
  </si>
  <si>
    <t>2-2-3-06</t>
  </si>
  <si>
    <t>Incentivos al Aprovechamiento y Tratamiento de Residuos Sólidos</t>
  </si>
  <si>
    <t>2-2-4</t>
  </si>
  <si>
    <t>2-2-4-01</t>
  </si>
  <si>
    <t>2-2-4-01-01</t>
  </si>
  <si>
    <t>2-4-1</t>
  </si>
  <si>
    <t>2-4-1-01</t>
  </si>
  <si>
    <t>2-4-1-01-02</t>
  </si>
  <si>
    <t>Donaciones del sector privado nacional y extranjero</t>
  </si>
  <si>
    <t>2-4-1-02</t>
  </si>
  <si>
    <t>2-4-1-02-01</t>
  </si>
  <si>
    <t>2-4-1-02-01-01</t>
  </si>
  <si>
    <t>2-4-1-02-01-02</t>
  </si>
  <si>
    <t>Cofinanciación no especificada en otro numeral rentístico</t>
  </si>
  <si>
    <t>2-4-1-02-02</t>
  </si>
  <si>
    <t>2-4-1-02-02-01</t>
  </si>
  <si>
    <t>Convenios Entidades Distritales</t>
  </si>
  <si>
    <t>2-4-1-02-02-02</t>
  </si>
  <si>
    <t>Transferencias Distritales no especificadas en otro numeral rentístico</t>
  </si>
  <si>
    <t>2-4-10</t>
  </si>
  <si>
    <t>2-4-2</t>
  </si>
  <si>
    <t>2-4-2-01</t>
  </si>
  <si>
    <t>2-4-2-01-01</t>
  </si>
  <si>
    <t>2-4-2-01-01-03</t>
  </si>
  <si>
    <t>Recursos de contratos de empréstitos internos con otras instituciones financieras</t>
  </si>
  <si>
    <t>2-4-2-01-02</t>
  </si>
  <si>
    <t>Recursos de crédito de títulos de deuda pública interna</t>
  </si>
  <si>
    <t>2-4-2-03</t>
  </si>
  <si>
    <t>2-4-2-03-01</t>
  </si>
  <si>
    <t>2-4-2-03-01-01</t>
  </si>
  <si>
    <t>2-4-2-03-01-01-0002</t>
  </si>
  <si>
    <t>Recursos de contratos de empréstitos internos con bancos comerciales privados</t>
  </si>
  <si>
    <t>2-4-2-03-01-03</t>
  </si>
  <si>
    <t>2-4-3-02-01</t>
  </si>
  <si>
    <t>2-4-3-02-02</t>
  </si>
  <si>
    <t>Superávit fiscal de ingresos de destinación específica</t>
  </si>
  <si>
    <t>2-4-3-03</t>
  </si>
  <si>
    <t>2-4-3-03-01</t>
  </si>
  <si>
    <t>Superávit fiscal no incorporado de recursos del SGP</t>
  </si>
  <si>
    <t>2-4-3-03-02</t>
  </si>
  <si>
    <t>Superávit fiscal no incorporado de ingresos de destinación específica</t>
  </si>
  <si>
    <t>2-4-3-03-03</t>
  </si>
  <si>
    <t>Superávit fiscal no incorporado de ingresos de libre destinación</t>
  </si>
  <si>
    <t>2-4-4</t>
  </si>
  <si>
    <t>2-4-4-03</t>
  </si>
  <si>
    <t>2-4-4-03-01</t>
  </si>
  <si>
    <t>Disposición de Activos Fijos</t>
  </si>
  <si>
    <t>2-4-4-04</t>
  </si>
  <si>
    <t>15% Fonpet Disposición de activos</t>
  </si>
  <si>
    <t>2-4-5-02-01</t>
  </si>
  <si>
    <t>2-4-5-02-01-01</t>
  </si>
  <si>
    <t>2-4-5-02-01-01-0001</t>
  </si>
  <si>
    <t>2-4-5-02-01-01-0002</t>
  </si>
  <si>
    <t>SGP Educación - Cancelación de prestaciones sociales del magisterio</t>
  </si>
  <si>
    <t>2-4-5-02-01-01-0004</t>
  </si>
  <si>
    <t>2-4-5-02-01-02</t>
  </si>
  <si>
    <t>2-4-5-02-01-02-0002</t>
  </si>
  <si>
    <t>2-4-5-02-01-02-0003</t>
  </si>
  <si>
    <t>2-4-5-02-01-03</t>
  </si>
  <si>
    <t>2-4-5-02-01-03-0001</t>
  </si>
  <si>
    <t>2-4-5-02-01-03-0002</t>
  </si>
  <si>
    <t>2-4-5-02-01-03-0003</t>
  </si>
  <si>
    <t>2-4-5-02-01-04</t>
  </si>
  <si>
    <t>SGP - Participación para agua potable y saneamiento básico</t>
  </si>
  <si>
    <t>2-4-5-02-01-05</t>
  </si>
  <si>
    <t>SGP 15% Participación Departamental</t>
  </si>
  <si>
    <t>2-4-5-02-01-06</t>
  </si>
  <si>
    <t>2-4-5-02-01-07</t>
  </si>
  <si>
    <t>SGP - Participación para la atención integral de la primera infancia</t>
  </si>
  <si>
    <t>2-4-6</t>
  </si>
  <si>
    <t>2-4-6-01</t>
  </si>
  <si>
    <t>2-4-6-01-01</t>
  </si>
  <si>
    <t>Pago de bonos y cuotas partes de bonos pensionales A y B</t>
  </si>
  <si>
    <t>2-4-6-02</t>
  </si>
  <si>
    <t>2-4-6-02-01</t>
  </si>
  <si>
    <t>2-4-6-03</t>
  </si>
  <si>
    <t>2-4-6-03-02</t>
  </si>
  <si>
    <t>2-4-6-04</t>
  </si>
  <si>
    <t>Retiros FONPET para el pago de obligaciones pensionales corrientes</t>
  </si>
  <si>
    <t>2-4-7-02</t>
  </si>
  <si>
    <t>Empresas Industriales y Comerciales del Estado no societarias</t>
  </si>
  <si>
    <t>2-4-8</t>
  </si>
  <si>
    <t>2-4-8-02</t>
  </si>
  <si>
    <t>Dividendos y utilidades de Sociedades de Economía Mixta</t>
  </si>
  <si>
    <t>2-4-8-04</t>
  </si>
  <si>
    <t>200</t>
  </si>
  <si>
    <t>EP</t>
  </si>
  <si>
    <t>SDEIT</t>
  </si>
  <si>
    <t>2-4-4-03-02</t>
  </si>
  <si>
    <t>2-4-4-03-02-01</t>
  </si>
  <si>
    <t>2-4-4-03-02-01-0001</t>
  </si>
  <si>
    <t>Disposición de tierras y terrenos al sector público</t>
  </si>
  <si>
    <t>2-4-7-01</t>
  </si>
  <si>
    <t>201</t>
  </si>
  <si>
    <t>2-1-2-03</t>
  </si>
  <si>
    <t>2-1-2-03-01</t>
  </si>
  <si>
    <t>2-1-2-03-01-03</t>
  </si>
  <si>
    <t>2-1-2-03-01-03-0001</t>
  </si>
  <si>
    <t>SS</t>
  </si>
  <si>
    <t>2-1-2-03-01-03-0002</t>
  </si>
  <si>
    <t>Loterías Foráneas</t>
  </si>
  <si>
    <t>2-1-2-03-01-04</t>
  </si>
  <si>
    <t>Derechos por la explotación juegos de suerte y azar de apuestas permanentes o chance</t>
  </si>
  <si>
    <t>2-1-2-03-01-05</t>
  </si>
  <si>
    <t>Derechos por la explotación juegos de suerte y azar de rifas</t>
  </si>
  <si>
    <t>2-1-2-03-01-06</t>
  </si>
  <si>
    <t>Derechos por la explotación juegos de suerte y azar de juegos promocionales</t>
  </si>
  <si>
    <t>2-1-2-03-02</t>
  </si>
  <si>
    <t>2-1-2-03-02-01</t>
  </si>
  <si>
    <t>2-1-2-03-02-01-0001</t>
  </si>
  <si>
    <t>2-1-2-03-02-01-0001-001</t>
  </si>
  <si>
    <t>Participación por el consumo de licores destilados introducidos de produccion nacional con destino salud</t>
  </si>
  <si>
    <t>2-1-2-03-02-01-0001-002</t>
  </si>
  <si>
    <t>Participación por el consumo de licores destilados introducidos de producciòn extranjera recaudado por fondo cuenta de la FND con destino salud</t>
  </si>
  <si>
    <t>2-2-1-01-02</t>
  </si>
  <si>
    <t>Recursos Adres Cofinanciación UPC Régimen Subsidiado</t>
  </si>
  <si>
    <t>2-2-1-01-03</t>
  </si>
  <si>
    <t>2-2-1-01-03-01</t>
  </si>
  <si>
    <t>2-2-1-01-03-01-0001</t>
  </si>
  <si>
    <t>2-2-1-01-03-01-0001-001</t>
  </si>
  <si>
    <t>2-2-1-01-03-01-0001-002</t>
  </si>
  <si>
    <t>2-2-1-01-03-02</t>
  </si>
  <si>
    <t>2-2-1-01-03-02-0001</t>
  </si>
  <si>
    <t>2-2-1-01-03-02-0002</t>
  </si>
  <si>
    <t>2-2-1-01-06-01-0001</t>
  </si>
  <si>
    <t>2-2-1-01-06-01-0001-002</t>
  </si>
  <si>
    <t>Participación de la Sobretasa al consumo de cigarrillos y tabaco elaborado para inversión en salud (nacional y extranjero)</t>
  </si>
  <si>
    <t>2-2-1-01-06-01-0002</t>
  </si>
  <si>
    <t>2-2-1-01-06-01-0002-001</t>
  </si>
  <si>
    <t>Participación consumo de cervezas, sifones y refajos de producción nacional con destino a la salud</t>
  </si>
  <si>
    <t>2-2-1-01-06-01-0002-002</t>
  </si>
  <si>
    <t>Participación consumo de cervezas, sifones y refajos de producción extranjera con destino a la salud</t>
  </si>
  <si>
    <t>2-2-1-01-07-02</t>
  </si>
  <si>
    <t>2-2-1-01-07-02-0001</t>
  </si>
  <si>
    <t>Transferencias por premios de loterías no recalmados</t>
  </si>
  <si>
    <t>2-2-1-01-07-02-0002</t>
  </si>
  <si>
    <t>Transferencias por premios de apuestas permanentes o chance no reclamados</t>
  </si>
  <si>
    <t>2-2-1-01-07-02-0003</t>
  </si>
  <si>
    <t>Transferencias porjuegos novedosos no recalmados</t>
  </si>
  <si>
    <t>2-2-1-01-07-05</t>
  </si>
  <si>
    <t>Transferencias corrientes no clasificadas en otro numeral rentístico</t>
  </si>
  <si>
    <t>2-2-3-04</t>
  </si>
  <si>
    <t>2-2-3-04-01</t>
  </si>
  <si>
    <t>2-5-10</t>
  </si>
  <si>
    <t>Desahorro Fonpet</t>
  </si>
  <si>
    <t>2-5-2</t>
  </si>
  <si>
    <t>2-5-2-01</t>
  </si>
  <si>
    <t>Participaciones para Salud - Oferta</t>
  </si>
  <si>
    <t>2-5-2-02</t>
  </si>
  <si>
    <t>Participaciones para Salud - Régimen Subsidiado</t>
  </si>
  <si>
    <t>2-5-2-03</t>
  </si>
  <si>
    <t>Participaciones para Salud - Salud Pública</t>
  </si>
  <si>
    <t>2-5-2-04</t>
  </si>
  <si>
    <t>Participaciones para Salud - Oferta - Aportes Patronales</t>
  </si>
  <si>
    <t>203</t>
  </si>
  <si>
    <t>SA</t>
  </si>
  <si>
    <t>204</t>
  </si>
  <si>
    <t>2-1-2-01-05</t>
  </si>
  <si>
    <t>SM</t>
  </si>
  <si>
    <t>2-1-2-01-09</t>
  </si>
  <si>
    <t>2-1-2-01-09-01</t>
  </si>
  <si>
    <t>Pago Compensatorio de Cesiones Públicas</t>
  </si>
  <si>
    <t>2-1-2-01-09-02</t>
  </si>
  <si>
    <t>Pago Compensatorio Obligaciones Urbanísticas</t>
  </si>
  <si>
    <t>2-1-2-02-05</t>
  </si>
  <si>
    <t>2-1-2-02-05-01</t>
  </si>
  <si>
    <t>2-1-2-02-05-02</t>
  </si>
  <si>
    <t>2-1-2-02-05-02-0001</t>
  </si>
  <si>
    <t>Valorización Acuerdo 180 de 2005</t>
  </si>
  <si>
    <t>2-1-2-02-05-02-0002</t>
  </si>
  <si>
    <t>Valorización Acuerdo 523 de 2013</t>
  </si>
  <si>
    <t>206</t>
  </si>
  <si>
    <t>2-1-2-01-10</t>
  </si>
  <si>
    <t>2-1-2-01-10-01</t>
  </si>
  <si>
    <t>Administración Central</t>
  </si>
  <si>
    <t>2-1-2-01-10-02</t>
  </si>
  <si>
    <t>Entidades Descentralizadas</t>
  </si>
  <si>
    <t>2-4-2-01-03</t>
  </si>
  <si>
    <t>2-4-2-01-03-01</t>
  </si>
  <si>
    <t>2-5-7</t>
  </si>
  <si>
    <t>Fondo de Pensiones Públicas</t>
  </si>
  <si>
    <t>2-5-8</t>
  </si>
  <si>
    <t>Bonos Pensionales</t>
  </si>
  <si>
    <t>2-5-9</t>
  </si>
  <si>
    <t>Cuotas Partes</t>
  </si>
  <si>
    <t>208</t>
  </si>
  <si>
    <t>SHAB</t>
  </si>
  <si>
    <t>211</t>
  </si>
  <si>
    <t>SCRD</t>
  </si>
  <si>
    <t>2-5-2-05</t>
  </si>
  <si>
    <t>Participación de Propósito General</t>
  </si>
  <si>
    <t>2-5-4</t>
  </si>
  <si>
    <t>IVA Cedido de Licores (Ley 788 de 2002)</t>
  </si>
  <si>
    <t>213</t>
  </si>
  <si>
    <t>2-1-2-05-01-02</t>
  </si>
  <si>
    <t>2-1-2-05-01-02-0002</t>
  </si>
  <si>
    <t>Pasta o pulpa, papel y productos de papel; impresos y artículos relacionados</t>
  </si>
  <si>
    <t>214</t>
  </si>
  <si>
    <t>SIS</t>
  </si>
  <si>
    <t>2-4-1-03</t>
  </si>
  <si>
    <t>Indemnizaciones Relacionadas con Seguros No de Vida</t>
  </si>
  <si>
    <t>215</t>
  </si>
  <si>
    <t>216</t>
  </si>
  <si>
    <t>218</t>
  </si>
  <si>
    <t>219</t>
  </si>
  <si>
    <t>SE</t>
  </si>
  <si>
    <t>220</t>
  </si>
  <si>
    <t>SG</t>
  </si>
  <si>
    <t>221</t>
  </si>
  <si>
    <t>222</t>
  </si>
  <si>
    <t>226</t>
  </si>
  <si>
    <t>227</t>
  </si>
  <si>
    <t>228</t>
  </si>
  <si>
    <t>2-1-2-05-01-01-0001-004</t>
  </si>
  <si>
    <t>229</t>
  </si>
  <si>
    <t>230</t>
  </si>
  <si>
    <t>2-1-1-02-08-01</t>
  </si>
  <si>
    <t>2-1-1-02-08-01-0001</t>
  </si>
  <si>
    <t>2-1-1-02-08-01-0001-001</t>
  </si>
  <si>
    <t>EAU</t>
  </si>
  <si>
    <t>2-2-1-01-04</t>
  </si>
  <si>
    <t>Ley 1697/2013 Pro Universidad Nacional y demás Universidades Estatales</t>
  </si>
  <si>
    <t>2-2-1-01-07-01</t>
  </si>
  <si>
    <t>Transferencias corrientes para la provisión de derechos de pensiones</t>
  </si>
  <si>
    <t>2-2-3-07</t>
  </si>
  <si>
    <t>Transferencias para la provisión de cuotas partes pensionales</t>
  </si>
  <si>
    <t>235</t>
  </si>
  <si>
    <t>OC</t>
  </si>
  <si>
    <t>OED</t>
  </si>
  <si>
    <t>260</t>
  </si>
  <si>
    <t>2-1-1-01-03</t>
  </si>
  <si>
    <t>Cuentas por Cobrar</t>
  </si>
  <si>
    <t>2-1-1-02-10</t>
  </si>
  <si>
    <t>Comercialización Directa</t>
  </si>
  <si>
    <t>2-1-1-02-14</t>
  </si>
  <si>
    <t>Canje</t>
  </si>
  <si>
    <t>2-1-1-02-15</t>
  </si>
  <si>
    <t>2-1-1-02-15-10</t>
  </si>
  <si>
    <t>Otros</t>
  </si>
  <si>
    <t>2-1-1-99</t>
  </si>
  <si>
    <t>2-1-1-99-10</t>
  </si>
  <si>
    <t>Ley 14 de 1991</t>
  </si>
  <si>
    <t>2-2-1-03</t>
  </si>
  <si>
    <t>Recursos de cofinanciación - Aporte Nación</t>
  </si>
  <si>
    <t>Vigencia Actual</t>
  </si>
  <si>
    <t>2-3</t>
  </si>
  <si>
    <t>2-3-2</t>
  </si>
  <si>
    <t>RENDIMIENTOS POR OPERACIONES FINANCIERAS</t>
  </si>
  <si>
    <t>Impuesto al consumo de cervezas, sifones, refajos y mezclas</t>
  </si>
  <si>
    <t>Recursos de contratos de empréstitos externos con organismos multilaterales</t>
  </si>
  <si>
    <t>Transferencia Ministerio de Educación para Programas de Alimentación Escolar Ley 1450 de 2011</t>
  </si>
  <si>
    <t>a 31 de julio de 2021</t>
  </si>
  <si>
    <t>Ce.gestores / Pos.presupuestarias</t>
  </si>
  <si>
    <t>Aprop. Inicial</t>
  </si>
  <si>
    <t>Modificaciones Mes</t>
  </si>
  <si>
    <t>Modificac. Acumulado</t>
  </si>
  <si>
    <t>Recaudo Mes</t>
  </si>
  <si>
    <t>Saldo por Recaudar</t>
  </si>
  <si>
    <t>% Recaud.</t>
  </si>
  <si>
    <t>TOTAL</t>
  </si>
  <si>
    <t>SECRETARÍA DISTRITAL DE HACIENDA UNIDAD</t>
  </si>
  <si>
    <t>Impuesto predial unificado de la vigencia actual d</t>
  </si>
  <si>
    <t>Participación con destinación ambiental vigencia a</t>
  </si>
  <si>
    <t>Impuesto predial unificado de vigencias anteriores</t>
  </si>
  <si>
    <t>Participación con destinación ambiental vigencias</t>
  </si>
  <si>
    <t>Impuesto sobre vehículos automotores de la vigenci</t>
  </si>
  <si>
    <t>Impuesto sobre vehículos automotores de vigencias</t>
  </si>
  <si>
    <t>Impuesto de Industria y Comercio</t>
  </si>
  <si>
    <t>Retención impuesto de industria y comercio</t>
  </si>
  <si>
    <t>Impuesto delineación urbana</t>
  </si>
  <si>
    <t>Retención impuesto delineación urbana</t>
  </si>
  <si>
    <t>Componente específico del impuesto al consumo de c</t>
  </si>
  <si>
    <t>Impuesto al consumo de cervezas, sifones y refajos</t>
  </si>
  <si>
    <t>Sobretasa a la gasolina</t>
  </si>
  <si>
    <t>Impuesto a la publicidad exterior visual</t>
  </si>
  <si>
    <t>Impuesto unificado de fondo de pobres, azar y espe</t>
  </si>
  <si>
    <t>Retención impuesto unificado de fondo de pobres, a</t>
  </si>
  <si>
    <t>45% Corporación Autónoma Regional CAR</t>
  </si>
  <si>
    <t>10% Autoridad ambiental</t>
  </si>
  <si>
    <t>Tasa por uso aguas subterráneas</t>
  </si>
  <si>
    <t>Tala de arboles</t>
  </si>
  <si>
    <t>Derechos transferibles de construcción (cargas urb</t>
  </si>
  <si>
    <t>Aprovechamiento económico del espacio público</t>
  </si>
  <si>
    <t>Derechos de tránsito en áreas restringidas o de al</t>
  </si>
  <si>
    <t>Contribución especial sobre contratos de obras púb</t>
  </si>
  <si>
    <t>Semaforización vigencia actual</t>
  </si>
  <si>
    <t>Transito y transporte</t>
  </si>
  <si>
    <t>15% Registro nacional de medidas correctivas</t>
  </si>
  <si>
    <t>Control de vivienda urbana</t>
  </si>
  <si>
    <t>Impuesto al consumo de cervezas, sifones, refajos</t>
  </si>
  <si>
    <t>Sanciones tributarias no clasificadas en otro nume</t>
  </si>
  <si>
    <t>Vehículos automotores</t>
  </si>
  <si>
    <t>12102040304</t>
  </si>
  <si>
    <t>Consumo de cervezas, sifones, refajos y mezclas</t>
  </si>
  <si>
    <t>Predial unificado</t>
  </si>
  <si>
    <t>Industria y comercio</t>
  </si>
  <si>
    <t>Tasas retributivas</t>
  </si>
  <si>
    <t>Código nacional de policía y convivencia ciudadana</t>
  </si>
  <si>
    <t>Intereses moratorios no clasificadas en otro numer</t>
  </si>
  <si>
    <t>Servicios ejecutivos de la administración pública</t>
  </si>
  <si>
    <t>Servicios de alquiler o arrendamiento con o sin op</t>
  </si>
  <si>
    <t>Pasta o pulpa, papel y productos de papel; impreso</t>
  </si>
  <si>
    <t>Prestación del servicio</t>
  </si>
  <si>
    <t>Cancelación de prestaciones sociales del magisteri</t>
  </si>
  <si>
    <t>Calidad gratuidad</t>
  </si>
  <si>
    <t>Régimen subsidiado</t>
  </si>
  <si>
    <t>Salud pública</t>
  </si>
  <si>
    <t>Restaurantes escolares</t>
  </si>
  <si>
    <t>Agua potable y saneamiento básico</t>
  </si>
  <si>
    <t>15% SGP participación departamento APSB</t>
  </si>
  <si>
    <t>80% Libre destinación</t>
  </si>
  <si>
    <t>Iva cedido de licores - IDRD (ley 788 de 2002)</t>
  </si>
  <si>
    <t>Participación de la contribución parafiscal cultur</t>
  </si>
  <si>
    <t>Regalías por hidrocarburos, petróleo y gas (transp</t>
  </si>
  <si>
    <t>Empresas superávit fondo de solidaridad y redistri</t>
  </si>
  <si>
    <t>Incentivos al Aprovechamiento y Tratamiento de Res</t>
  </si>
  <si>
    <t>Donaciones del sector privado nacional y extranjer</t>
  </si>
  <si>
    <t>Cofinanciación no especificada en otro numeral ren</t>
  </si>
  <si>
    <t>Convenios entidades distritales</t>
  </si>
  <si>
    <t>Recursos de contratos de empréstitos internos con</t>
  </si>
  <si>
    <t>124020302</t>
  </si>
  <si>
    <t>Recursos de crédito de títulos de deuda pública in</t>
  </si>
  <si>
    <t>12402040103</t>
  </si>
  <si>
    <t>Recursos de contratos de empréstitos externos con</t>
  </si>
  <si>
    <t>Superávit fiscal de ingresos de destinación especí</t>
  </si>
  <si>
    <t>Superávit fiscal no incorporado de recursos del SG</t>
  </si>
  <si>
    <t>Superávit fiscal no incorporado de ingresos de des</t>
  </si>
  <si>
    <t>Superávit fiscal no incorporado de ingresos de lib</t>
  </si>
  <si>
    <t>12404010102</t>
  </si>
  <si>
    <t>Disposición de acciones sector Privado</t>
  </si>
  <si>
    <t>Disposición de activos fijos</t>
  </si>
  <si>
    <t>15% FONPET Disposición de Activos</t>
  </si>
  <si>
    <t>SGP Educación - Cancelación de prestaciones social</t>
  </si>
  <si>
    <t>SGP - Participación para agua potable y saneamient</t>
  </si>
  <si>
    <t>SGP 15% Participación departamental</t>
  </si>
  <si>
    <t>SGP - Participación para la atención integral de l</t>
  </si>
  <si>
    <t>Pago de bonos y cuotas partes de bonos pensionales</t>
  </si>
  <si>
    <t>124060102</t>
  </si>
  <si>
    <t>Retiros FONPET para el pago de obligaciones pensio</t>
  </si>
  <si>
    <t>Empresas Industriales y Comerciales del Estado no</t>
  </si>
  <si>
    <t>Dividendos y utilidades de Sociedades de Economía</t>
  </si>
  <si>
    <t>Rendimientos financieros SGP</t>
  </si>
  <si>
    <t>INSTITUTO PARA LA ECONOMÍA SOCIAL - IPES</t>
  </si>
  <si>
    <t>Disposición de tierras y terrenos al sector públic</t>
  </si>
  <si>
    <t>FONDO FINANCIERO DISTRITAL DE SALUD - FF</t>
  </si>
  <si>
    <t>Loterías foráneas</t>
  </si>
  <si>
    <t>Derechos por la explotación juegos de suerte y aza</t>
  </si>
  <si>
    <t>Participación por el consumo de licores destilados</t>
  </si>
  <si>
    <t>Recursos ADRES - Cofinanciación UPC régimen subsid</t>
  </si>
  <si>
    <t>Participación de la Sobretasa al consumo de cigarr</t>
  </si>
  <si>
    <t>Participación consumo de cervezas, sifones y refaj</t>
  </si>
  <si>
    <t>Transferencias por premios de apuestas permanentes</t>
  </si>
  <si>
    <t>Transferencias por premios de juegos novedosos no</t>
  </si>
  <si>
    <t>Transferencias corrientes no clasificadas en otro</t>
  </si>
  <si>
    <t>Participaciones para salud - Régimen subsidiado</t>
  </si>
  <si>
    <t>Participaciones para salud - Salud pública</t>
  </si>
  <si>
    <t>Desahorro FONPET</t>
  </si>
  <si>
    <t>INSTITUTO DISTRITAL DE GESTIÓN DE RIESGO</t>
  </si>
  <si>
    <t>INSTITUTO DE DESARROLLO URBANO - IDU</t>
  </si>
  <si>
    <t>Pago compensatorio de cesiones públicas</t>
  </si>
  <si>
    <t>Pago compensatorio obligaciones urbanísticas</t>
  </si>
  <si>
    <t>Valorización acuerdo 180 de 2005</t>
  </si>
  <si>
    <t>Valorización acuerdo 523 de 2013</t>
  </si>
  <si>
    <t>FONDO DE PRESTACIONES ECONÓMICAS, CESANT</t>
  </si>
  <si>
    <t>Administración central</t>
  </si>
  <si>
    <t>Entidades descentralizadas</t>
  </si>
  <si>
    <t>Fondo de pensiones públicas</t>
  </si>
  <si>
    <t>Bonos pensionales</t>
  </si>
  <si>
    <t>Cuotas partes</t>
  </si>
  <si>
    <t>CAJA DE VIVIENDA POPULAR</t>
  </si>
  <si>
    <t>INSTITUTO DISTRITAL DE RECREACIÓN Y DEPO</t>
  </si>
  <si>
    <t>Participación de propósito general</t>
  </si>
  <si>
    <t>IVA cedido de licores (Ley 788 de 2002)</t>
  </si>
  <si>
    <t>INSTITUTO DISTRITAL DEL PATRIMONIO CULTU</t>
  </si>
  <si>
    <t>INSTITUTO DISTRITAL PARA LA PROTECCIÓN D</t>
  </si>
  <si>
    <t>Indemnizaciones Relacionadas con Seguros No de Vid</t>
  </si>
  <si>
    <t>FUNDACIÓN GILBERTO ALZATE AVENDAÑO</t>
  </si>
  <si>
    <t>Rendimientos financieros de valores distintos de a</t>
  </si>
  <si>
    <t>ORQUESTA FILARMÓNICA DE BOGOTÁ</t>
  </si>
  <si>
    <t>JARDÍN BOTÁNICO "JOSE CELESTINO MUTIS"</t>
  </si>
  <si>
    <t>INSTITUTO PARA LA INVESTIGACIÓN EDUCATIV</t>
  </si>
  <si>
    <t>INSTITUTO DISTRITAL DE LA PARTICIPACIÓN</t>
  </si>
  <si>
    <t>INSTITUTO DISTRITAL DE TURISMO - IDT</t>
  </si>
  <si>
    <t>INSTITUTO DISTRITAL DE LAS ARTES - IDART</t>
  </si>
  <si>
    <t>UNIDAD ADMINISTRATIVA ESPECIAL DE CATAST</t>
  </si>
  <si>
    <t>UNIDAD ADMINISTRATIVA ESPECIAL DE REHABI</t>
  </si>
  <si>
    <t>UNIDAD ADMINISTRATIVA ESPECIAL DE SERVIC</t>
  </si>
  <si>
    <t>INSTITUTO DISTRITAL DE PROTECCION Y BIEN</t>
  </si>
  <si>
    <t>UNIVERSIDAD DISTRITAL FRANCISCO JOSE DE</t>
  </si>
  <si>
    <t>Ley 1697/2013 pro Universidad Nacional y demás uni</t>
  </si>
  <si>
    <t>Transferencias corrientes para la provisión de der</t>
  </si>
  <si>
    <t>CONTRALORÍA DE BOGOTÁ, D.C. UNIDAD EJECU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</si>
</sst>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d&quot; - &quot;mmmm&quot; - &quot;yyyy\ hh&quot;:&quot;mm&quot;:&quot;ss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</font>
    <font>
      <sz val="9"/>
      <color theme="1"/>
      <name val="Calibri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  <xf numFmtId="0" fontId="18" fillId="0" borderId="0"/>
  </cellStyleXfs>
  <cellXfs count="27">
    <xf numFmtId="0" fontId="0" fillId="0" borderId="0" xfId="0"/>
    <xf numFmtId="3" fontId="0" fillId="0" borderId="0" xfId="0" applyNumberFormat="1"/>
    <xf numFmtId="0" fontId="16" fillId="0" borderId="0" xfId="0" applyFont="1"/>
    <xf numFmtId="0" fontId="0" fillId="33" borderId="0" xfId="0" applyFill="1"/>
    <xf numFmtId="3" fontId="0" fillId="33" borderId="0" xfId="0" applyNumberFormat="1" applyFill="1"/>
    <xf numFmtId="0" fontId="0" fillId="0" borderId="0" xfId="0" applyFill="1"/>
    <xf numFmtId="3" fontId="0" fillId="0" borderId="0" xfId="0" applyNumberFormat="1" applyFill="1"/>
    <xf numFmtId="0" fontId="19" fillId="0" borderId="0" xfId="43" applyFont="1" applyAlignment="1">
      <alignment horizontal="left" vertical="top"/>
    </xf>
    <xf numFmtId="1" fontId="20" fillId="0" borderId="0" xfId="43" applyNumberFormat="1" applyFont="1" applyAlignment="1">
      <alignment horizontal="right" vertical="top"/>
    </xf>
    <xf numFmtId="164" fontId="20" fillId="0" borderId="0" xfId="43" applyNumberFormat="1" applyFont="1" applyAlignment="1">
      <alignment horizontal="left" vertical="top"/>
    </xf>
    <xf numFmtId="0" fontId="18" fillId="0" borderId="0" xfId="43"/>
    <xf numFmtId="41" fontId="18" fillId="0" borderId="0" xfId="42" applyFont="1"/>
    <xf numFmtId="0" fontId="19" fillId="34" borderId="10" xfId="43" applyFont="1" applyFill="1" applyBorder="1" applyAlignment="1">
      <alignment horizontal="left" vertical="top" wrapText="1"/>
    </xf>
    <xf numFmtId="0" fontId="19" fillId="34" borderId="11" xfId="43" applyFont="1" applyFill="1" applyBorder="1" applyAlignment="1">
      <alignment horizontal="left" vertical="top" wrapText="1"/>
    </xf>
    <xf numFmtId="0" fontId="19" fillId="35" borderId="12" xfId="43" applyFont="1" applyFill="1" applyBorder="1" applyAlignment="1">
      <alignment horizontal="left" vertical="top" wrapText="1"/>
    </xf>
    <xf numFmtId="4" fontId="19" fillId="35" borderId="12" xfId="43" applyNumberFormat="1" applyFont="1" applyFill="1" applyBorder="1" applyAlignment="1">
      <alignment horizontal="right" vertical="top" wrapText="1"/>
    </xf>
    <xf numFmtId="0" fontId="19" fillId="35" borderId="13" xfId="43" applyFont="1" applyFill="1" applyBorder="1" applyAlignment="1">
      <alignment horizontal="left" vertical="top" wrapText="1"/>
    </xf>
    <xf numFmtId="3" fontId="16" fillId="0" borderId="0" xfId="0" applyNumberFormat="1" applyFont="1"/>
    <xf numFmtId="0" fontId="16" fillId="0" borderId="14" xfId="0" applyFont="1" applyFill="1" applyBorder="1" applyAlignment="1">
      <alignment vertical="center" wrapText="1"/>
    </xf>
    <xf numFmtId="0" fontId="16" fillId="0" borderId="0" xfId="0" applyFont="1"/>
    <xf numFmtId="0" fontId="0" fillId="0" borderId="0" xfId="0" applyFont="1"/>
    <xf numFmtId="41" fontId="0" fillId="0" borderId="0" xfId="42" applyFont="1"/>
    <xf numFmtId="0" fontId="0" fillId="0" borderId="0" xfId="0"/>
    <xf numFmtId="49" fontId="0" fillId="36" borderId="0" xfId="0" applyNumberFormat="1" applyFill="1"/>
    <xf numFmtId="0" fontId="0" fillId="36" borderId="0" xfId="0" applyFill="1"/>
    <xf numFmtId="41" fontId="0" fillId="36" borderId="0" xfId="42" applyFont="1" applyFill="1"/>
    <xf numFmtId="49" fontId="0" fillId="0" borderId="0" xfId="0" applyNumberFormat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rmal 2" xfId="43" xr:uid="{3F5FAE75-FE5B-4271-B38D-678E892A216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U331"/>
  <sheetViews>
    <sheetView tabSelected="1" workbookViewId="0">
      <selection sqref="A1:N1"/>
    </sheetView>
  </sheetViews>
  <sheetFormatPr baseColWidth="10" defaultRowHeight="15" x14ac:dyDescent="0.25"/>
  <cols>
    <col min="1" max="1" width="8" customWidth="1"/>
    <col min="2" max="2" width="7.7109375" customWidth="1"/>
    <col min="3" max="3" width="7.7109375" bestFit="1" customWidth="1"/>
    <col min="4" max="11" width="7.42578125" customWidth="1"/>
    <col min="12" max="12" width="23.140625" customWidth="1"/>
    <col min="13" max="13" width="22" customWidth="1"/>
    <col min="14" max="15" width="18.140625" bestFit="1" customWidth="1"/>
    <col min="16" max="16" width="15.42578125" bestFit="1" customWidth="1"/>
    <col min="17" max="18" width="17.42578125" bestFit="1" customWidth="1"/>
    <col min="19" max="20" width="16.42578125" bestFit="1" customWidth="1"/>
    <col min="21" max="16384" width="11.42578125" style="5"/>
  </cols>
  <sheetData>
    <row r="1" spans="1:21" x14ac:dyDescent="0.25">
      <c r="A1" s="19" t="s">
        <v>267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"/>
      <c r="P1" s="2"/>
      <c r="Q1" s="2"/>
    </row>
    <row r="2" spans="1:21" x14ac:dyDescent="0.25">
      <c r="A2" s="20" t="s">
        <v>262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7"/>
      <c r="P2" s="17"/>
      <c r="Q2" s="17"/>
      <c r="R2" s="17"/>
      <c r="S2" s="17"/>
      <c r="T2" s="17"/>
    </row>
    <row r="3" spans="1:21" x14ac:dyDescent="0.25">
      <c r="O3" s="17"/>
      <c r="P3" s="17"/>
      <c r="Q3" s="17"/>
      <c r="R3" s="17"/>
      <c r="S3" s="17"/>
      <c r="T3" s="17"/>
      <c r="U3" s="17"/>
    </row>
    <row r="4" spans="1:21" ht="30" x14ac:dyDescent="0.25">
      <c r="A4" s="18" t="s">
        <v>270</v>
      </c>
      <c r="B4" s="18" t="s">
        <v>271</v>
      </c>
      <c r="C4" s="18" t="s">
        <v>263</v>
      </c>
      <c r="D4" s="18" t="s">
        <v>272</v>
      </c>
      <c r="E4" s="18" t="s">
        <v>273</v>
      </c>
      <c r="F4" s="18" t="s">
        <v>274</v>
      </c>
      <c r="G4" s="18" t="s">
        <v>275</v>
      </c>
      <c r="H4" s="18" t="s">
        <v>276</v>
      </c>
      <c r="I4" s="18" t="s">
        <v>277</v>
      </c>
      <c r="J4" s="18" t="s">
        <v>278</v>
      </c>
      <c r="K4" s="18" t="s">
        <v>279</v>
      </c>
      <c r="L4" s="18" t="s">
        <v>280</v>
      </c>
      <c r="M4" s="18" t="s">
        <v>281</v>
      </c>
      <c r="N4" s="18" t="s">
        <v>264</v>
      </c>
      <c r="O4" s="18" t="s">
        <v>265</v>
      </c>
      <c r="P4" s="18" t="s">
        <v>266</v>
      </c>
      <c r="Q4" s="18" t="s">
        <v>0</v>
      </c>
      <c r="R4" s="18" t="s">
        <v>1</v>
      </c>
      <c r="S4" s="18" t="s">
        <v>269</v>
      </c>
      <c r="T4" s="18" t="s">
        <v>268</v>
      </c>
    </row>
    <row r="5" spans="1:21" x14ac:dyDescent="0.25">
      <c r="A5" t="str">
        <f>MID(C5,2,3)</f>
        <v>111</v>
      </c>
      <c r="B5" t="str">
        <f>MID(C5,6,2)</f>
        <v>00</v>
      </c>
      <c r="C5" t="s">
        <v>2</v>
      </c>
      <c r="D5" t="str">
        <f>MID($N5,2,1)</f>
        <v>2</v>
      </c>
      <c r="E5" t="str">
        <f>MID($N5,3,1)</f>
        <v>1</v>
      </c>
      <c r="F5" t="str">
        <f>MID($N5,5,1)</f>
        <v>1</v>
      </c>
      <c r="G5" t="str">
        <f>MID($N5,6,2)</f>
        <v>01</v>
      </c>
      <c r="H5" t="str">
        <f>MID($N5,8,2)</f>
        <v>01</v>
      </c>
      <c r="I5" t="str">
        <f>MID($N5,10,2)</f>
        <v>01</v>
      </c>
      <c r="J5" t="str">
        <f>MID($N5,12,2)</f>
        <v>01</v>
      </c>
      <c r="K5" t="str">
        <f>MID($N5,14,2)</f>
        <v/>
      </c>
      <c r="L5" t="str">
        <f>D5&amp;"-"&amp;E5&amp;"-"&amp;F5&amp;"-"&amp;G5&amp;"-"&amp;H5&amp;"-"&amp;I5&amp;"-00"&amp;J5</f>
        <v>2-1-1-01-01-01-0001</v>
      </c>
      <c r="M5" t="str">
        <f>VLOOKUP(L5,'Sep PREDIS'!$J$3:$K$487,2,FALSE)</f>
        <v>Impuesto predial unificado de la vigencia actual de suelo urbano</v>
      </c>
      <c r="N5" t="s">
        <v>25</v>
      </c>
      <c r="O5" s="1">
        <v>2856483318000</v>
      </c>
      <c r="P5" s="1">
        <v>0</v>
      </c>
      <c r="Q5" s="1">
        <f>+O5+P5</f>
        <v>2856483318000</v>
      </c>
      <c r="R5" s="1">
        <v>2923644600682</v>
      </c>
      <c r="S5" s="1">
        <f>+Q5-R5</f>
        <v>-67161282682</v>
      </c>
      <c r="T5" s="1">
        <v>0</v>
      </c>
    </row>
    <row r="6" spans="1:21" x14ac:dyDescent="0.25">
      <c r="A6" t="str">
        <f t="shared" ref="A6:A69" si="0">MID(C6,2,3)</f>
        <v>111</v>
      </c>
      <c r="B6" t="str">
        <f t="shared" ref="B6:B69" si="1">MID(C6,6,2)</f>
        <v>00</v>
      </c>
      <c r="C6" t="s">
        <v>2</v>
      </c>
      <c r="D6" t="str">
        <f t="shared" ref="D6:D69" si="2">MID($N6,2,1)</f>
        <v>2</v>
      </c>
      <c r="E6" t="str">
        <f t="shared" ref="E6:E69" si="3">MID($N6,3,1)</f>
        <v>1</v>
      </c>
      <c r="F6" t="str">
        <f t="shared" ref="F6:F69" si="4">MID($N6,5,1)</f>
        <v>1</v>
      </c>
      <c r="G6" t="str">
        <f t="shared" ref="G6:G69" si="5">MID($N6,6,2)</f>
        <v>01</v>
      </c>
      <c r="H6" t="str">
        <f t="shared" ref="H6:H69" si="6">MID($N6,8,2)</f>
        <v>01</v>
      </c>
      <c r="I6" t="str">
        <f t="shared" ref="I6:I69" si="7">MID($N6,10,2)</f>
        <v>01</v>
      </c>
      <c r="J6" t="str">
        <f t="shared" ref="J6:J69" si="8">MID($N6,12,2)</f>
        <v>02</v>
      </c>
      <c r="K6" t="str">
        <f t="shared" ref="K6:K69" si="9">MID($N6,14,2)</f>
        <v/>
      </c>
      <c r="L6" t="str">
        <f t="shared" ref="L6:L21" si="10">D6&amp;"-"&amp;E6&amp;"-"&amp;F6&amp;"-"&amp;G6&amp;"-"&amp;H6&amp;"-"&amp;I6&amp;"-00"&amp;J6</f>
        <v>2-1-1-01-01-01-0002</v>
      </c>
      <c r="M6" t="str">
        <f>VLOOKUP(L6,'Sep PREDIS'!$J$3:$K$487,2,FALSE)</f>
        <v>Impuesto predial unificado de la vigencia actual de suelo rural</v>
      </c>
      <c r="N6" t="s">
        <v>26</v>
      </c>
      <c r="O6" s="1">
        <v>23291246000</v>
      </c>
      <c r="P6" s="1">
        <v>0</v>
      </c>
      <c r="Q6" s="1">
        <f t="shared" ref="Q6:Q69" si="11">+O6+P6</f>
        <v>23291246000</v>
      </c>
      <c r="R6" s="1">
        <v>0</v>
      </c>
      <c r="S6" s="1">
        <f t="shared" ref="S6:S69" si="12">+Q6-R6</f>
        <v>23291246000</v>
      </c>
      <c r="T6" s="1">
        <v>0</v>
      </c>
    </row>
    <row r="7" spans="1:21" x14ac:dyDescent="0.25">
      <c r="A7" t="str">
        <f t="shared" si="0"/>
        <v>111</v>
      </c>
      <c r="B7" t="str">
        <f t="shared" si="1"/>
        <v>00</v>
      </c>
      <c r="C7" t="s">
        <v>2</v>
      </c>
      <c r="D7" t="str">
        <f t="shared" si="2"/>
        <v>2</v>
      </c>
      <c r="E7" t="str">
        <f t="shared" si="3"/>
        <v>1</v>
      </c>
      <c r="F7" t="str">
        <f t="shared" si="4"/>
        <v>1</v>
      </c>
      <c r="G7" t="str">
        <f t="shared" si="5"/>
        <v>01</v>
      </c>
      <c r="H7" t="str">
        <f t="shared" si="6"/>
        <v>01</v>
      </c>
      <c r="I7" t="str">
        <f t="shared" si="7"/>
        <v>02</v>
      </c>
      <c r="J7" t="str">
        <f t="shared" si="8"/>
        <v/>
      </c>
      <c r="K7" t="str">
        <f t="shared" si="9"/>
        <v/>
      </c>
      <c r="L7" t="str">
        <f>D7&amp;"-"&amp;E7&amp;"-"&amp;F7&amp;"-"&amp;G7&amp;"-"&amp;H7&amp;"-"&amp;I7</f>
        <v>2-1-1-01-01-02</v>
      </c>
      <c r="M7" t="str">
        <f>VLOOKUP(L7,'Sep PREDIS'!$J$3:$K$487,2,FALSE)</f>
        <v>Participación con destinación ambiental vigencia actual</v>
      </c>
      <c r="N7" t="s">
        <v>27</v>
      </c>
      <c r="O7" s="1">
        <v>508195511000</v>
      </c>
      <c r="P7" s="1">
        <v>0</v>
      </c>
      <c r="Q7" s="1">
        <f t="shared" si="11"/>
        <v>508195511000</v>
      </c>
      <c r="R7" s="1">
        <v>509648037537</v>
      </c>
      <c r="S7" s="1">
        <f t="shared" si="12"/>
        <v>-1452526537</v>
      </c>
      <c r="T7" s="1">
        <v>0</v>
      </c>
    </row>
    <row r="8" spans="1:21" x14ac:dyDescent="0.25">
      <c r="A8" t="str">
        <f t="shared" si="0"/>
        <v>111</v>
      </c>
      <c r="B8" t="str">
        <f t="shared" si="1"/>
        <v>00</v>
      </c>
      <c r="C8" t="s">
        <v>2</v>
      </c>
      <c r="D8" t="str">
        <f t="shared" si="2"/>
        <v>2</v>
      </c>
      <c r="E8" t="str">
        <f t="shared" si="3"/>
        <v>1</v>
      </c>
      <c r="F8" t="str">
        <f t="shared" si="4"/>
        <v>1</v>
      </c>
      <c r="G8" t="str">
        <f t="shared" si="5"/>
        <v>01</v>
      </c>
      <c r="H8" t="str">
        <f t="shared" si="6"/>
        <v>01</v>
      </c>
      <c r="I8" t="str">
        <f t="shared" si="7"/>
        <v>03</v>
      </c>
      <c r="J8" t="str">
        <f t="shared" si="8"/>
        <v>01</v>
      </c>
      <c r="K8" t="str">
        <f t="shared" si="9"/>
        <v/>
      </c>
      <c r="L8" t="str">
        <f t="shared" si="10"/>
        <v>2-1-1-01-01-03-0001</v>
      </c>
      <c r="M8" t="str">
        <f>VLOOKUP(L8,'Sep PREDIS'!$J$3:$K$487,2,FALSE)</f>
        <v>Impuesto predial unificado de vigencias anteriores de suelo urbano</v>
      </c>
      <c r="N8" t="s">
        <v>28</v>
      </c>
      <c r="O8" s="1">
        <v>158511917000</v>
      </c>
      <c r="P8" s="1">
        <v>0</v>
      </c>
      <c r="Q8" s="1">
        <f t="shared" si="11"/>
        <v>158511917000</v>
      </c>
      <c r="R8" s="1">
        <v>0</v>
      </c>
      <c r="S8" s="1">
        <f t="shared" si="12"/>
        <v>158511917000</v>
      </c>
      <c r="T8" s="1">
        <v>0</v>
      </c>
    </row>
    <row r="9" spans="1:21" x14ac:dyDescent="0.25">
      <c r="A9" t="str">
        <f t="shared" si="0"/>
        <v>111</v>
      </c>
      <c r="B9" t="str">
        <f t="shared" si="1"/>
        <v>00</v>
      </c>
      <c r="C9" t="s">
        <v>2</v>
      </c>
      <c r="D9" t="str">
        <f t="shared" si="2"/>
        <v>2</v>
      </c>
      <c r="E9" t="str">
        <f t="shared" si="3"/>
        <v>1</v>
      </c>
      <c r="F9" t="str">
        <f t="shared" si="4"/>
        <v>1</v>
      </c>
      <c r="G9" t="str">
        <f t="shared" si="5"/>
        <v>01</v>
      </c>
      <c r="H9" t="str">
        <f t="shared" si="6"/>
        <v>01</v>
      </c>
      <c r="I9" t="str">
        <f t="shared" si="7"/>
        <v>03</v>
      </c>
      <c r="J9" t="str">
        <f t="shared" si="8"/>
        <v>02</v>
      </c>
      <c r="K9" t="str">
        <f t="shared" si="9"/>
        <v/>
      </c>
      <c r="L9" t="str">
        <f t="shared" si="10"/>
        <v>2-1-1-01-01-03-0002</v>
      </c>
      <c r="M9" t="str">
        <f>VLOOKUP(L9,'Sep PREDIS'!$J$3:$K$487,2,FALSE)</f>
        <v>Impuesto predial unificado de vigencias anteriores de suelo rural</v>
      </c>
      <c r="N9" t="s">
        <v>29</v>
      </c>
      <c r="O9" s="1">
        <v>1187220000</v>
      </c>
      <c r="P9" s="1">
        <v>0</v>
      </c>
      <c r="Q9" s="1">
        <f t="shared" si="11"/>
        <v>1187220000</v>
      </c>
      <c r="R9" s="1">
        <v>0</v>
      </c>
      <c r="S9" s="1">
        <f t="shared" si="12"/>
        <v>1187220000</v>
      </c>
      <c r="T9" s="1">
        <v>0</v>
      </c>
    </row>
    <row r="10" spans="1:21" x14ac:dyDescent="0.25">
      <c r="A10" t="str">
        <f t="shared" si="0"/>
        <v>111</v>
      </c>
      <c r="B10" t="str">
        <f t="shared" si="1"/>
        <v>00</v>
      </c>
      <c r="C10" t="s">
        <v>2</v>
      </c>
      <c r="D10" t="str">
        <f t="shared" si="2"/>
        <v>2</v>
      </c>
      <c r="E10" t="str">
        <f t="shared" si="3"/>
        <v>1</v>
      </c>
      <c r="F10" t="str">
        <f t="shared" si="4"/>
        <v>1</v>
      </c>
      <c r="G10" t="str">
        <f t="shared" si="5"/>
        <v>01</v>
      </c>
      <c r="H10" t="str">
        <f t="shared" si="6"/>
        <v>01</v>
      </c>
      <c r="I10" t="str">
        <f t="shared" si="7"/>
        <v>04</v>
      </c>
      <c r="J10" t="str">
        <f t="shared" si="8"/>
        <v/>
      </c>
      <c r="K10" t="str">
        <f t="shared" si="9"/>
        <v/>
      </c>
      <c r="L10" t="str">
        <f t="shared" ref="L10:L12" si="13">D10&amp;"-"&amp;E10&amp;"-"&amp;F10&amp;"-"&amp;G10&amp;"-"&amp;H10&amp;"-"&amp;I10</f>
        <v>2-1-1-01-01-04</v>
      </c>
      <c r="M10" t="str">
        <f>VLOOKUP(L10,'Sep PREDIS'!$J$3:$K$487,2,FALSE)</f>
        <v>Participación con destinación ambiental vigencias anteriores</v>
      </c>
      <c r="N10" t="s">
        <v>30</v>
      </c>
      <c r="O10" s="1">
        <v>28182201000</v>
      </c>
      <c r="P10" s="1">
        <v>0</v>
      </c>
      <c r="Q10" s="1">
        <f t="shared" si="11"/>
        <v>28182201000</v>
      </c>
      <c r="R10" s="1">
        <v>0</v>
      </c>
      <c r="S10" s="1">
        <f t="shared" si="12"/>
        <v>28182201000</v>
      </c>
      <c r="T10" s="1">
        <v>0</v>
      </c>
    </row>
    <row r="11" spans="1:21" x14ac:dyDescent="0.25">
      <c r="A11" t="str">
        <f t="shared" si="0"/>
        <v>111</v>
      </c>
      <c r="B11" t="str">
        <f t="shared" si="1"/>
        <v>00</v>
      </c>
      <c r="C11" t="s">
        <v>2</v>
      </c>
      <c r="D11" t="str">
        <f t="shared" si="2"/>
        <v>2</v>
      </c>
      <c r="E11" t="str">
        <f t="shared" si="3"/>
        <v>1</v>
      </c>
      <c r="F11" t="str">
        <f t="shared" si="4"/>
        <v>1</v>
      </c>
      <c r="G11" t="str">
        <f t="shared" si="5"/>
        <v>01</v>
      </c>
      <c r="H11" t="str">
        <f t="shared" si="6"/>
        <v>02</v>
      </c>
      <c r="I11" t="str">
        <f t="shared" si="7"/>
        <v>01</v>
      </c>
      <c r="J11" t="str">
        <f t="shared" si="8"/>
        <v/>
      </c>
      <c r="K11" t="str">
        <f t="shared" si="9"/>
        <v/>
      </c>
      <c r="L11" t="str">
        <f t="shared" si="13"/>
        <v>2-1-1-01-02-01</v>
      </c>
      <c r="M11" t="str">
        <f>VLOOKUP(L11,'Sep PREDIS'!$J$3:$K$487,2,FALSE)</f>
        <v>Impuesto sobre vehículos automotores de la vigencia actual</v>
      </c>
      <c r="N11" t="s">
        <v>31</v>
      </c>
      <c r="O11" s="1">
        <v>673779064000</v>
      </c>
      <c r="P11" s="1">
        <v>0</v>
      </c>
      <c r="Q11" s="1">
        <f t="shared" si="11"/>
        <v>673779064000</v>
      </c>
      <c r="R11" s="1">
        <v>743776143719</v>
      </c>
      <c r="S11" s="1">
        <f t="shared" si="12"/>
        <v>-69997079719</v>
      </c>
      <c r="T11" s="1">
        <v>0</v>
      </c>
    </row>
    <row r="12" spans="1:21" x14ac:dyDescent="0.25">
      <c r="A12" t="str">
        <f t="shared" si="0"/>
        <v>111</v>
      </c>
      <c r="B12" t="str">
        <f t="shared" si="1"/>
        <v>00</v>
      </c>
      <c r="C12" t="s">
        <v>2</v>
      </c>
      <c r="D12" t="str">
        <f t="shared" si="2"/>
        <v>2</v>
      </c>
      <c r="E12" t="str">
        <f t="shared" si="3"/>
        <v>1</v>
      </c>
      <c r="F12" t="str">
        <f t="shared" si="4"/>
        <v>1</v>
      </c>
      <c r="G12" t="str">
        <f t="shared" si="5"/>
        <v>01</v>
      </c>
      <c r="H12" t="str">
        <f t="shared" si="6"/>
        <v>02</v>
      </c>
      <c r="I12" t="str">
        <f t="shared" si="7"/>
        <v>02</v>
      </c>
      <c r="J12" t="str">
        <f t="shared" si="8"/>
        <v/>
      </c>
      <c r="K12" t="str">
        <f t="shared" si="9"/>
        <v/>
      </c>
      <c r="L12" t="str">
        <f t="shared" si="13"/>
        <v>2-1-1-01-02-02</v>
      </c>
      <c r="M12" t="str">
        <f>VLOOKUP(L12,'Sep PREDIS'!$J$3:$K$487,2,FALSE)</f>
        <v>Impuesto sobre vehículos automotores de vigencias anteriores</v>
      </c>
      <c r="N12" t="s">
        <v>32</v>
      </c>
      <c r="O12" s="1">
        <v>78575433000</v>
      </c>
      <c r="P12" s="1">
        <v>0</v>
      </c>
      <c r="Q12" s="1">
        <f t="shared" si="11"/>
        <v>78575433000</v>
      </c>
      <c r="R12" s="1">
        <v>-320000</v>
      </c>
      <c r="S12" s="1">
        <f t="shared" si="12"/>
        <v>78575753000</v>
      </c>
      <c r="T12" s="1">
        <v>0</v>
      </c>
    </row>
    <row r="13" spans="1:21" x14ac:dyDescent="0.25">
      <c r="A13" t="str">
        <f t="shared" si="0"/>
        <v>111</v>
      </c>
      <c r="B13" t="str">
        <f t="shared" si="1"/>
        <v>00</v>
      </c>
      <c r="C13" t="s">
        <v>2</v>
      </c>
      <c r="D13" t="str">
        <f t="shared" si="2"/>
        <v>2</v>
      </c>
      <c r="E13" t="str">
        <f t="shared" si="3"/>
        <v>1</v>
      </c>
      <c r="F13" t="str">
        <f t="shared" si="4"/>
        <v>1</v>
      </c>
      <c r="G13" t="str">
        <f t="shared" si="5"/>
        <v>02</v>
      </c>
      <c r="H13" t="str">
        <f t="shared" si="6"/>
        <v>01</v>
      </c>
      <c r="I13" t="str">
        <f t="shared" si="7"/>
        <v>01</v>
      </c>
      <c r="J13" t="str">
        <f t="shared" si="8"/>
        <v>01</v>
      </c>
      <c r="K13" t="str">
        <f t="shared" si="9"/>
        <v/>
      </c>
      <c r="L13" t="str">
        <f t="shared" si="10"/>
        <v>2-1-1-02-01-01-0001</v>
      </c>
      <c r="M13" t="str">
        <f>VLOOKUP(L13,'Sep PREDIS'!$J$3:$K$487,2,FALSE)</f>
        <v>Impuesto de industria y comercio</v>
      </c>
      <c r="N13" t="s">
        <v>33</v>
      </c>
      <c r="O13" s="1">
        <v>3025615812000</v>
      </c>
      <c r="P13" s="1">
        <v>-7424056000</v>
      </c>
      <c r="Q13" s="1">
        <f t="shared" si="11"/>
        <v>3018191756000</v>
      </c>
      <c r="R13" s="1">
        <v>2819525439845</v>
      </c>
      <c r="S13" s="1">
        <f t="shared" si="12"/>
        <v>198666316155</v>
      </c>
      <c r="T13" s="1">
        <v>0</v>
      </c>
    </row>
    <row r="14" spans="1:21" x14ac:dyDescent="0.25">
      <c r="A14" t="str">
        <f t="shared" si="0"/>
        <v>111</v>
      </c>
      <c r="B14" t="str">
        <f t="shared" si="1"/>
        <v>00</v>
      </c>
      <c r="C14" t="s">
        <v>2</v>
      </c>
      <c r="D14" t="str">
        <f t="shared" si="2"/>
        <v>2</v>
      </c>
      <c r="E14" t="str">
        <f t="shared" si="3"/>
        <v>1</v>
      </c>
      <c r="F14" t="str">
        <f t="shared" si="4"/>
        <v>1</v>
      </c>
      <c r="G14" t="str">
        <f t="shared" si="5"/>
        <v>02</v>
      </c>
      <c r="H14" t="str">
        <f t="shared" si="6"/>
        <v>01</v>
      </c>
      <c r="I14" t="str">
        <f t="shared" si="7"/>
        <v>01</v>
      </c>
      <c r="J14" t="str">
        <f t="shared" si="8"/>
        <v>02</v>
      </c>
      <c r="K14" t="str">
        <f t="shared" si="9"/>
        <v/>
      </c>
      <c r="L14" t="str">
        <f t="shared" si="10"/>
        <v>2-1-1-02-01-01-0002</v>
      </c>
      <c r="M14" t="str">
        <f>VLOOKUP(L14,'Sep PREDIS'!$J$3:$K$487,2,FALSE)</f>
        <v>Retención Impuesto de industria y comercio</v>
      </c>
      <c r="N14" t="s">
        <v>34</v>
      </c>
      <c r="O14" s="1">
        <v>1145010586000</v>
      </c>
      <c r="P14" s="1">
        <v>0</v>
      </c>
      <c r="Q14" s="1">
        <f t="shared" si="11"/>
        <v>1145010586000</v>
      </c>
      <c r="R14" s="1">
        <v>917696441379</v>
      </c>
      <c r="S14" s="1">
        <f t="shared" si="12"/>
        <v>227314144621</v>
      </c>
      <c r="T14" s="1">
        <v>0</v>
      </c>
    </row>
    <row r="15" spans="1:21" x14ac:dyDescent="0.25">
      <c r="A15" t="str">
        <f t="shared" si="0"/>
        <v>111</v>
      </c>
      <c r="B15" t="str">
        <f t="shared" si="1"/>
        <v>00</v>
      </c>
      <c r="C15" t="s">
        <v>2</v>
      </c>
      <c r="D15" t="str">
        <f t="shared" si="2"/>
        <v>2</v>
      </c>
      <c r="E15" t="str">
        <f t="shared" si="3"/>
        <v>1</v>
      </c>
      <c r="F15" t="str">
        <f t="shared" si="4"/>
        <v>1</v>
      </c>
      <c r="G15" t="str">
        <f t="shared" si="5"/>
        <v>02</v>
      </c>
      <c r="H15" t="str">
        <f t="shared" si="6"/>
        <v>01</v>
      </c>
      <c r="I15" t="str">
        <f t="shared" si="7"/>
        <v>02</v>
      </c>
      <c r="J15" t="str">
        <f t="shared" si="8"/>
        <v>01</v>
      </c>
      <c r="K15" t="str">
        <f t="shared" si="9"/>
        <v/>
      </c>
      <c r="L15" t="str">
        <f t="shared" si="10"/>
        <v>2-1-1-02-01-02-0001</v>
      </c>
      <c r="M15" t="str">
        <f>VLOOKUP(L15,'Sep PREDIS'!$J$3:$K$487,2,FALSE)</f>
        <v>Impuesto de industria y comercio</v>
      </c>
      <c r="N15" t="s">
        <v>35</v>
      </c>
      <c r="O15" s="1">
        <v>40643262000</v>
      </c>
      <c r="P15" s="1">
        <v>0</v>
      </c>
      <c r="Q15" s="1">
        <f t="shared" si="11"/>
        <v>40643262000</v>
      </c>
      <c r="R15" s="1">
        <v>0</v>
      </c>
      <c r="S15" s="1">
        <f t="shared" si="12"/>
        <v>40643262000</v>
      </c>
      <c r="T15" s="1">
        <v>0</v>
      </c>
    </row>
    <row r="16" spans="1:21" x14ac:dyDescent="0.25">
      <c r="A16" t="str">
        <f t="shared" si="0"/>
        <v>111</v>
      </c>
      <c r="B16" t="str">
        <f t="shared" si="1"/>
        <v>00</v>
      </c>
      <c r="C16" t="s">
        <v>2</v>
      </c>
      <c r="D16" t="str">
        <f t="shared" si="2"/>
        <v>2</v>
      </c>
      <c r="E16" t="str">
        <f t="shared" si="3"/>
        <v>1</v>
      </c>
      <c r="F16" t="str">
        <f t="shared" si="4"/>
        <v>1</v>
      </c>
      <c r="G16" t="str">
        <f t="shared" si="5"/>
        <v>02</v>
      </c>
      <c r="H16" t="str">
        <f t="shared" si="6"/>
        <v>01</v>
      </c>
      <c r="I16" t="str">
        <f t="shared" si="7"/>
        <v>02</v>
      </c>
      <c r="J16" t="str">
        <f t="shared" si="8"/>
        <v>02</v>
      </c>
      <c r="K16" t="str">
        <f t="shared" si="9"/>
        <v/>
      </c>
      <c r="L16" t="str">
        <f t="shared" si="10"/>
        <v>2-1-1-02-01-02-0002</v>
      </c>
      <c r="M16" t="str">
        <f>VLOOKUP(L16,'Sep PREDIS'!$J$3:$K$487,2,FALSE)</f>
        <v>Retención Impuesto de industria y comercio</v>
      </c>
      <c r="N16" t="s">
        <v>36</v>
      </c>
      <c r="O16" s="1">
        <v>15380990000</v>
      </c>
      <c r="P16" s="1">
        <v>0</v>
      </c>
      <c r="Q16" s="1">
        <f t="shared" si="11"/>
        <v>15380990000</v>
      </c>
      <c r="R16" s="1">
        <v>0</v>
      </c>
      <c r="S16" s="1">
        <f t="shared" si="12"/>
        <v>15380990000</v>
      </c>
      <c r="T16" s="1">
        <v>0</v>
      </c>
    </row>
    <row r="17" spans="1:20" x14ac:dyDescent="0.25">
      <c r="A17" t="str">
        <f t="shared" si="0"/>
        <v>111</v>
      </c>
      <c r="B17" t="str">
        <f t="shared" si="1"/>
        <v>00</v>
      </c>
      <c r="C17" t="s">
        <v>2</v>
      </c>
      <c r="D17" t="str">
        <f t="shared" si="2"/>
        <v>2</v>
      </c>
      <c r="E17" t="str">
        <f t="shared" si="3"/>
        <v>1</v>
      </c>
      <c r="F17" t="str">
        <f t="shared" si="4"/>
        <v>1</v>
      </c>
      <c r="G17" t="str">
        <f t="shared" si="5"/>
        <v>02</v>
      </c>
      <c r="H17" t="str">
        <f t="shared" si="6"/>
        <v>02</v>
      </c>
      <c r="I17" t="str">
        <f t="shared" si="7"/>
        <v>01</v>
      </c>
      <c r="J17" t="str">
        <f t="shared" si="8"/>
        <v/>
      </c>
      <c r="K17" t="str">
        <f t="shared" si="9"/>
        <v/>
      </c>
      <c r="L17" t="str">
        <f t="shared" ref="L17:L18" si="14">D17&amp;"-"&amp;E17&amp;"-"&amp;F17&amp;"-"&amp;G17&amp;"-"&amp;H17&amp;"-"&amp;I17</f>
        <v>2-1-1-02-02-01</v>
      </c>
      <c r="M17" t="str">
        <f>VLOOKUP(L17,'Sep PREDIS'!$J$3:$K$487,2,FALSE)</f>
        <v>Impuesto Delineación Urbana</v>
      </c>
      <c r="N17" t="s">
        <v>38</v>
      </c>
      <c r="O17" s="1">
        <v>15340764000</v>
      </c>
      <c r="P17" s="1">
        <v>0</v>
      </c>
      <c r="Q17" s="1">
        <f t="shared" si="11"/>
        <v>15340764000</v>
      </c>
      <c r="R17" s="1">
        <v>16914993000</v>
      </c>
      <c r="S17" s="1">
        <f t="shared" si="12"/>
        <v>-1574229000</v>
      </c>
      <c r="T17" s="1">
        <v>0</v>
      </c>
    </row>
    <row r="18" spans="1:20" x14ac:dyDescent="0.25">
      <c r="A18" t="str">
        <f t="shared" si="0"/>
        <v>111</v>
      </c>
      <c r="B18" t="str">
        <f t="shared" si="1"/>
        <v>00</v>
      </c>
      <c r="C18" t="s">
        <v>2</v>
      </c>
      <c r="D18" t="str">
        <f t="shared" si="2"/>
        <v>2</v>
      </c>
      <c r="E18" t="str">
        <f t="shared" si="3"/>
        <v>1</v>
      </c>
      <c r="F18" t="str">
        <f t="shared" si="4"/>
        <v>1</v>
      </c>
      <c r="G18" t="str">
        <f t="shared" si="5"/>
        <v>02</v>
      </c>
      <c r="H18" t="str">
        <f t="shared" si="6"/>
        <v>02</v>
      </c>
      <c r="I18" t="str">
        <f t="shared" si="7"/>
        <v>02</v>
      </c>
      <c r="J18" t="str">
        <f t="shared" si="8"/>
        <v/>
      </c>
      <c r="K18" t="str">
        <f t="shared" si="9"/>
        <v/>
      </c>
      <c r="L18" t="str">
        <f t="shared" si="14"/>
        <v>2-1-1-02-02-02</v>
      </c>
      <c r="M18" t="str">
        <f>VLOOKUP(L18,'Sep PREDIS'!$J$3:$K$487,2,FALSE)</f>
        <v>Retención Impuesto Delineación Urbana</v>
      </c>
      <c r="N18" t="s">
        <v>39</v>
      </c>
      <c r="O18" s="1">
        <v>65398327000</v>
      </c>
      <c r="P18" s="1">
        <v>0</v>
      </c>
      <c r="Q18" s="1">
        <f t="shared" si="11"/>
        <v>65398327000</v>
      </c>
      <c r="R18" s="1">
        <v>53450582000</v>
      </c>
      <c r="S18" s="1">
        <f t="shared" si="12"/>
        <v>11947745000</v>
      </c>
      <c r="T18" s="1">
        <v>0</v>
      </c>
    </row>
    <row r="19" spans="1:20" x14ac:dyDescent="0.25">
      <c r="A19" t="str">
        <f t="shared" si="0"/>
        <v>111</v>
      </c>
      <c r="B19" t="str">
        <f t="shared" si="1"/>
        <v>00</v>
      </c>
      <c r="C19" t="s">
        <v>2</v>
      </c>
      <c r="D19" t="str">
        <f t="shared" si="2"/>
        <v>2</v>
      </c>
      <c r="E19" t="str">
        <f t="shared" si="3"/>
        <v>1</v>
      </c>
      <c r="F19" t="str">
        <f t="shared" si="4"/>
        <v>1</v>
      </c>
      <c r="G19" t="str">
        <f t="shared" si="5"/>
        <v>02</v>
      </c>
      <c r="H19" t="str">
        <f t="shared" si="6"/>
        <v>03</v>
      </c>
      <c r="I19" t="str">
        <f t="shared" si="7"/>
        <v>01</v>
      </c>
      <c r="J19" t="str">
        <f t="shared" si="8"/>
        <v>01</v>
      </c>
      <c r="K19" t="str">
        <f t="shared" si="9"/>
        <v/>
      </c>
      <c r="L19" t="str">
        <f t="shared" si="10"/>
        <v>2-1-1-02-03-01-0001</v>
      </c>
      <c r="M19" t="str">
        <f>VLOOKUP(L19,'Sep PREDIS'!$J$3:$K$487,2,FALSE)</f>
        <v>Componente específico del Impuesto al consumo de cigarrillos y tabaco de producción extranjera</v>
      </c>
      <c r="N19" t="s">
        <v>40</v>
      </c>
      <c r="O19" s="1">
        <v>248691482000</v>
      </c>
      <c r="P19" s="1">
        <v>0</v>
      </c>
      <c r="Q19" s="1">
        <f t="shared" si="11"/>
        <v>248691482000</v>
      </c>
      <c r="R19" s="1">
        <v>208219537000</v>
      </c>
      <c r="S19" s="1">
        <f t="shared" si="12"/>
        <v>40471945000</v>
      </c>
      <c r="T19" s="1">
        <v>0</v>
      </c>
    </row>
    <row r="20" spans="1:20" x14ac:dyDescent="0.25">
      <c r="A20" t="str">
        <f t="shared" si="0"/>
        <v>111</v>
      </c>
      <c r="B20" t="str">
        <f t="shared" si="1"/>
        <v>00</v>
      </c>
      <c r="C20" t="s">
        <v>2</v>
      </c>
      <c r="D20" t="str">
        <f t="shared" si="2"/>
        <v>2</v>
      </c>
      <c r="E20" t="str">
        <f t="shared" si="3"/>
        <v>1</v>
      </c>
      <c r="F20" t="str">
        <f t="shared" si="4"/>
        <v>1</v>
      </c>
      <c r="G20" t="str">
        <f t="shared" si="5"/>
        <v>02</v>
      </c>
      <c r="H20" t="str">
        <f t="shared" si="6"/>
        <v>04</v>
      </c>
      <c r="I20" t="str">
        <f t="shared" si="7"/>
        <v>01</v>
      </c>
      <c r="J20" t="str">
        <f t="shared" si="8"/>
        <v>01</v>
      </c>
      <c r="K20" t="str">
        <f t="shared" si="9"/>
        <v/>
      </c>
      <c r="L20" t="str">
        <f t="shared" si="10"/>
        <v>2-1-1-02-04-01-0001</v>
      </c>
      <c r="M20" t="str">
        <f>VLOOKUP(L20,'Sep PREDIS'!$J$3:$K$487,2,FALSE)</f>
        <v>Impuesto al consumo de cervezas, sifones y refajos de producción nacional de libre destinación</v>
      </c>
      <c r="N20" t="s">
        <v>41</v>
      </c>
      <c r="O20" s="1">
        <v>396841486000</v>
      </c>
      <c r="P20" s="1">
        <v>0</v>
      </c>
      <c r="Q20" s="1">
        <f t="shared" si="11"/>
        <v>396841486000</v>
      </c>
      <c r="R20" s="1">
        <v>309188416000</v>
      </c>
      <c r="S20" s="1">
        <f t="shared" si="12"/>
        <v>87653070000</v>
      </c>
      <c r="T20" s="1">
        <v>0</v>
      </c>
    </row>
    <row r="21" spans="1:20" x14ac:dyDescent="0.25">
      <c r="A21" t="str">
        <f t="shared" si="0"/>
        <v>111</v>
      </c>
      <c r="B21" t="str">
        <f t="shared" si="1"/>
        <v>00</v>
      </c>
      <c r="C21" t="s">
        <v>2</v>
      </c>
      <c r="D21" t="str">
        <f t="shared" si="2"/>
        <v>2</v>
      </c>
      <c r="E21" t="str">
        <f t="shared" si="3"/>
        <v>1</v>
      </c>
      <c r="F21" t="str">
        <f t="shared" si="4"/>
        <v>1</v>
      </c>
      <c r="G21" t="str">
        <f t="shared" si="5"/>
        <v>02</v>
      </c>
      <c r="H21" t="str">
        <f t="shared" si="6"/>
        <v>04</v>
      </c>
      <c r="I21" t="str">
        <f t="shared" si="7"/>
        <v>02</v>
      </c>
      <c r="J21" t="str">
        <f t="shared" si="8"/>
        <v>01</v>
      </c>
      <c r="K21" t="str">
        <f t="shared" si="9"/>
        <v/>
      </c>
      <c r="L21" t="str">
        <f t="shared" si="10"/>
        <v>2-1-1-02-04-02-0001</v>
      </c>
      <c r="M21" t="str">
        <f>VLOOKUP(L21,'Sep PREDIS'!$J$3:$K$487,2,FALSE)</f>
        <v>Impuesto al consumo de cervezas, sifones y refajos de producción extranjera de libre destinación</v>
      </c>
      <c r="N21" t="s">
        <v>42</v>
      </c>
      <c r="O21" s="1">
        <v>30300914000</v>
      </c>
      <c r="P21" s="1">
        <v>0</v>
      </c>
      <c r="Q21" s="1">
        <f t="shared" si="11"/>
        <v>30300914000</v>
      </c>
      <c r="R21" s="1">
        <v>6465012000</v>
      </c>
      <c r="S21" s="1">
        <f t="shared" si="12"/>
        <v>23835902000</v>
      </c>
      <c r="T21" s="1">
        <v>0</v>
      </c>
    </row>
    <row r="22" spans="1:20" x14ac:dyDescent="0.25">
      <c r="A22" t="str">
        <f t="shared" si="0"/>
        <v>111</v>
      </c>
      <c r="B22" t="str">
        <f t="shared" si="1"/>
        <v>00</v>
      </c>
      <c r="C22" t="s">
        <v>2</v>
      </c>
      <c r="D22" t="str">
        <f t="shared" si="2"/>
        <v>2</v>
      </c>
      <c r="E22" t="str">
        <f t="shared" si="3"/>
        <v>1</v>
      </c>
      <c r="F22" t="str">
        <f t="shared" si="4"/>
        <v>1</v>
      </c>
      <c r="G22" t="str">
        <f t="shared" si="5"/>
        <v>02</v>
      </c>
      <c r="H22" t="str">
        <f t="shared" si="6"/>
        <v>05</v>
      </c>
      <c r="I22" t="str">
        <f t="shared" si="7"/>
        <v/>
      </c>
      <c r="J22" t="str">
        <f t="shared" si="8"/>
        <v/>
      </c>
      <c r="K22" t="str">
        <f t="shared" si="9"/>
        <v/>
      </c>
      <c r="L22" t="str">
        <f>D22&amp;"-"&amp;E22&amp;"-"&amp;F22&amp;"-"&amp;G22&amp;"-"&amp;H22</f>
        <v>2-1-1-02-05</v>
      </c>
      <c r="M22" t="str">
        <f>VLOOKUP(L22,'Sep PREDIS'!$J$3:$K$487,2,FALSE)</f>
        <v>Sobretasa a la Gasolina</v>
      </c>
      <c r="N22" t="s">
        <v>43</v>
      </c>
      <c r="O22" s="1">
        <v>390449367000</v>
      </c>
      <c r="P22" s="1">
        <v>-26219588000</v>
      </c>
      <c r="Q22" s="1">
        <f t="shared" si="11"/>
        <v>364229779000</v>
      </c>
      <c r="R22" s="1">
        <v>283740770000</v>
      </c>
      <c r="S22" s="1">
        <f t="shared" si="12"/>
        <v>80489009000</v>
      </c>
      <c r="T22" s="1">
        <v>0</v>
      </c>
    </row>
    <row r="23" spans="1:20" x14ac:dyDescent="0.25">
      <c r="A23" t="str">
        <f t="shared" si="0"/>
        <v>111</v>
      </c>
      <c r="B23" t="str">
        <f t="shared" si="1"/>
        <v>00</v>
      </c>
      <c r="C23" t="s">
        <v>2</v>
      </c>
      <c r="D23" t="str">
        <f t="shared" si="2"/>
        <v>2</v>
      </c>
      <c r="E23" t="str">
        <f t="shared" si="3"/>
        <v>1</v>
      </c>
      <c r="F23" t="str">
        <f t="shared" si="4"/>
        <v>1</v>
      </c>
      <c r="G23" t="str">
        <f t="shared" si="5"/>
        <v>02</v>
      </c>
      <c r="H23" t="str">
        <f t="shared" si="6"/>
        <v>06</v>
      </c>
      <c r="I23" t="str">
        <f t="shared" si="7"/>
        <v/>
      </c>
      <c r="J23" t="str">
        <f t="shared" si="8"/>
        <v/>
      </c>
      <c r="K23" t="str">
        <f t="shared" si="9"/>
        <v/>
      </c>
      <c r="L23" t="str">
        <f>D23&amp;"-"&amp;E23&amp;"-"&amp;F23&amp;"-"&amp;G23&amp;"-"&amp;H23</f>
        <v>2-1-1-02-06</v>
      </c>
      <c r="M23" t="str">
        <f>VLOOKUP(L23,'Sep PREDIS'!$J$3:$K$487,2,FALSE)</f>
        <v>Impuesto a la Publicidad Exterior Visual</v>
      </c>
      <c r="N23" t="s">
        <v>44</v>
      </c>
      <c r="O23" s="1">
        <v>4752595000</v>
      </c>
      <c r="P23" s="1">
        <v>0</v>
      </c>
      <c r="Q23" s="1">
        <f t="shared" si="11"/>
        <v>4752595000</v>
      </c>
      <c r="R23" s="1">
        <v>4294058775</v>
      </c>
      <c r="S23" s="1">
        <f t="shared" si="12"/>
        <v>458536225</v>
      </c>
      <c r="T23" s="1">
        <v>0</v>
      </c>
    </row>
    <row r="24" spans="1:20" x14ac:dyDescent="0.25">
      <c r="A24" t="str">
        <f t="shared" si="0"/>
        <v>111</v>
      </c>
      <c r="B24" t="str">
        <f t="shared" si="1"/>
        <v>00</v>
      </c>
      <c r="C24" t="s">
        <v>2</v>
      </c>
      <c r="D24" t="str">
        <f t="shared" si="2"/>
        <v>2</v>
      </c>
      <c r="E24" t="str">
        <f t="shared" si="3"/>
        <v>1</v>
      </c>
      <c r="F24" t="str">
        <f t="shared" si="4"/>
        <v>1</v>
      </c>
      <c r="G24" t="str">
        <f t="shared" si="5"/>
        <v>02</v>
      </c>
      <c r="H24" t="str">
        <f t="shared" si="6"/>
        <v>07</v>
      </c>
      <c r="I24" t="str">
        <f t="shared" si="7"/>
        <v>01</v>
      </c>
      <c r="J24" t="str">
        <f t="shared" si="8"/>
        <v/>
      </c>
      <c r="K24" t="str">
        <f t="shared" si="9"/>
        <v/>
      </c>
      <c r="L24" t="str">
        <f t="shared" ref="L24:L45" si="15">D24&amp;"-"&amp;E24&amp;"-"&amp;F24&amp;"-"&amp;G24&amp;"-"&amp;H24&amp;"-"&amp;I24</f>
        <v>2-1-1-02-07-01</v>
      </c>
      <c r="M24" t="str">
        <f>VLOOKUP(L24,'Sep PREDIS'!$J$3:$K$487,2,FALSE)</f>
        <v>Impuesto unificado de fondo de pobres, azar y espectáculos públicos</v>
      </c>
      <c r="N24" t="s">
        <v>45</v>
      </c>
      <c r="O24" s="1">
        <v>17428901000</v>
      </c>
      <c r="P24" s="1">
        <v>0</v>
      </c>
      <c r="Q24" s="1">
        <f t="shared" si="11"/>
        <v>17428901000</v>
      </c>
      <c r="R24" s="1">
        <v>5314123000</v>
      </c>
      <c r="S24" s="1">
        <f t="shared" si="12"/>
        <v>12114778000</v>
      </c>
      <c r="T24" s="1">
        <v>0</v>
      </c>
    </row>
    <row r="25" spans="1:20" x14ac:dyDescent="0.25">
      <c r="A25" t="str">
        <f t="shared" si="0"/>
        <v>111</v>
      </c>
      <c r="B25" t="str">
        <f t="shared" si="1"/>
        <v>00</v>
      </c>
      <c r="C25" t="s">
        <v>2</v>
      </c>
      <c r="D25" t="str">
        <f t="shared" si="2"/>
        <v>2</v>
      </c>
      <c r="E25" t="str">
        <f t="shared" si="3"/>
        <v>1</v>
      </c>
      <c r="F25" t="str">
        <f t="shared" si="4"/>
        <v>1</v>
      </c>
      <c r="G25" t="str">
        <f t="shared" si="5"/>
        <v>02</v>
      </c>
      <c r="H25" t="str">
        <f t="shared" si="6"/>
        <v>07</v>
      </c>
      <c r="I25" t="str">
        <f t="shared" si="7"/>
        <v>02</v>
      </c>
      <c r="J25" t="str">
        <f t="shared" si="8"/>
        <v/>
      </c>
      <c r="K25" t="str">
        <f t="shared" si="9"/>
        <v/>
      </c>
      <c r="L25" t="str">
        <f t="shared" si="15"/>
        <v>2-1-1-02-07-02</v>
      </c>
      <c r="M25" t="str">
        <f>VLOOKUP(L25,'Sep PREDIS'!$J$3:$K$487,2,FALSE)</f>
        <v>Retención Impuesto unificado de fondo de pobres, azar y espectáculos públicos</v>
      </c>
      <c r="N25" t="s">
        <v>46</v>
      </c>
      <c r="O25" s="1">
        <v>538965000</v>
      </c>
      <c r="P25" s="1">
        <v>0</v>
      </c>
      <c r="Q25" s="1">
        <f t="shared" si="11"/>
        <v>538965000</v>
      </c>
      <c r="R25" s="1">
        <v>397045000</v>
      </c>
      <c r="S25" s="1">
        <f t="shared" si="12"/>
        <v>141920000</v>
      </c>
      <c r="T25" s="1">
        <v>0</v>
      </c>
    </row>
    <row r="26" spans="1:20" x14ac:dyDescent="0.25">
      <c r="A26" t="str">
        <f t="shared" si="0"/>
        <v>111</v>
      </c>
      <c r="B26" t="str">
        <f t="shared" si="1"/>
        <v>00</v>
      </c>
      <c r="C26" t="s">
        <v>2</v>
      </c>
      <c r="D26" t="str">
        <f t="shared" si="2"/>
        <v>2</v>
      </c>
      <c r="E26" t="str">
        <f t="shared" si="3"/>
        <v>1</v>
      </c>
      <c r="F26" t="str">
        <f t="shared" si="4"/>
        <v>1</v>
      </c>
      <c r="G26" t="str">
        <f t="shared" si="5"/>
        <v>02</v>
      </c>
      <c r="H26" t="str">
        <f t="shared" si="6"/>
        <v>08</v>
      </c>
      <c r="I26" t="str">
        <f t="shared" si="7"/>
        <v>02</v>
      </c>
      <c r="J26" t="str">
        <f t="shared" si="8"/>
        <v/>
      </c>
      <c r="K26" t="str">
        <f t="shared" si="9"/>
        <v/>
      </c>
      <c r="L26" t="str">
        <f t="shared" si="15"/>
        <v>2-1-1-02-08-02</v>
      </c>
      <c r="M26" t="str">
        <f>VLOOKUP(L26,'Sep PREDIS'!$J$3:$K$487,2,FALSE)</f>
        <v>Estampilla Pro Cultura</v>
      </c>
      <c r="N26" t="s">
        <v>47</v>
      </c>
      <c r="O26" s="1">
        <v>26787287000</v>
      </c>
      <c r="P26" s="1">
        <v>-932686000</v>
      </c>
      <c r="Q26" s="1">
        <f t="shared" si="11"/>
        <v>25854601000</v>
      </c>
      <c r="R26" s="1">
        <v>21075839000</v>
      </c>
      <c r="S26" s="1">
        <f t="shared" si="12"/>
        <v>4778762000</v>
      </c>
      <c r="T26" s="1">
        <v>0</v>
      </c>
    </row>
    <row r="27" spans="1:20" x14ac:dyDescent="0.25">
      <c r="A27" t="str">
        <f t="shared" si="0"/>
        <v>111</v>
      </c>
      <c r="B27" t="str">
        <f t="shared" si="1"/>
        <v>00</v>
      </c>
      <c r="C27" t="s">
        <v>2</v>
      </c>
      <c r="D27" t="str">
        <f t="shared" si="2"/>
        <v>2</v>
      </c>
      <c r="E27" t="str">
        <f t="shared" si="3"/>
        <v>1</v>
      </c>
      <c r="F27" t="str">
        <f t="shared" si="4"/>
        <v>1</v>
      </c>
      <c r="G27" t="str">
        <f t="shared" si="5"/>
        <v>02</v>
      </c>
      <c r="H27" t="str">
        <f t="shared" si="6"/>
        <v>08</v>
      </c>
      <c r="I27" t="str">
        <f t="shared" si="7"/>
        <v>03</v>
      </c>
      <c r="J27" t="str">
        <f t="shared" si="8"/>
        <v/>
      </c>
      <c r="K27" t="str">
        <f t="shared" si="9"/>
        <v/>
      </c>
      <c r="L27" t="str">
        <f t="shared" si="15"/>
        <v>2-1-1-02-08-03</v>
      </c>
      <c r="M27" t="str">
        <f>VLOOKUP(L27,'Sep PREDIS'!$J$3:$K$487,2,FALSE)</f>
        <v>Estampilla para el bienestar del adulto mayor</v>
      </c>
      <c r="N27" t="s">
        <v>49</v>
      </c>
      <c r="O27" s="1">
        <v>98085821000</v>
      </c>
      <c r="P27" s="1">
        <v>0</v>
      </c>
      <c r="Q27" s="1">
        <f t="shared" si="11"/>
        <v>98085821000</v>
      </c>
      <c r="R27" s="1">
        <v>83376573140</v>
      </c>
      <c r="S27" s="1">
        <f t="shared" si="12"/>
        <v>14709247860</v>
      </c>
      <c r="T27" s="1">
        <v>0</v>
      </c>
    </row>
    <row r="28" spans="1:20" x14ac:dyDescent="0.25">
      <c r="A28" t="str">
        <f t="shared" si="0"/>
        <v>111</v>
      </c>
      <c r="B28" t="str">
        <f t="shared" si="1"/>
        <v>00</v>
      </c>
      <c r="C28" t="s">
        <v>2</v>
      </c>
      <c r="D28" t="str">
        <f t="shared" si="2"/>
        <v>2</v>
      </c>
      <c r="E28" t="str">
        <f t="shared" si="3"/>
        <v>1</v>
      </c>
      <c r="F28" t="str">
        <f t="shared" si="4"/>
        <v>2</v>
      </c>
      <c r="G28" t="str">
        <f t="shared" si="5"/>
        <v>01</v>
      </c>
      <c r="H28" t="str">
        <f t="shared" si="6"/>
        <v>01</v>
      </c>
      <c r="I28" t="str">
        <f t="shared" si="7"/>
        <v>01</v>
      </c>
      <c r="J28" t="str">
        <f t="shared" si="8"/>
        <v/>
      </c>
      <c r="K28" t="str">
        <f t="shared" si="9"/>
        <v/>
      </c>
      <c r="L28" t="str">
        <f t="shared" si="15"/>
        <v>2-1-2-01-01-01</v>
      </c>
      <c r="M28" t="str">
        <f>VLOOKUP(L28,'Sep PREDIS'!$J$3:$K$487,2,FALSE)</f>
        <v>45% Corporación Autonoma Regional CAR</v>
      </c>
      <c r="N28" t="s">
        <v>51</v>
      </c>
      <c r="O28" s="1">
        <v>18068302000</v>
      </c>
      <c r="P28" s="1">
        <v>0</v>
      </c>
      <c r="Q28" s="1">
        <f t="shared" si="11"/>
        <v>18068302000</v>
      </c>
      <c r="R28" s="1">
        <v>111229</v>
      </c>
      <c r="S28" s="1">
        <f t="shared" si="12"/>
        <v>18068190771</v>
      </c>
      <c r="T28" s="1">
        <v>0</v>
      </c>
    </row>
    <row r="29" spans="1:20" x14ac:dyDescent="0.25">
      <c r="A29" t="str">
        <f t="shared" si="0"/>
        <v>111</v>
      </c>
      <c r="B29" t="str">
        <f t="shared" si="1"/>
        <v>00</v>
      </c>
      <c r="C29" t="s">
        <v>2</v>
      </c>
      <c r="D29" t="str">
        <f t="shared" si="2"/>
        <v>2</v>
      </c>
      <c r="E29" t="str">
        <f t="shared" si="3"/>
        <v>1</v>
      </c>
      <c r="F29" t="str">
        <f t="shared" si="4"/>
        <v>2</v>
      </c>
      <c r="G29" t="str">
        <f t="shared" si="5"/>
        <v>01</v>
      </c>
      <c r="H29" t="str">
        <f t="shared" si="6"/>
        <v>01</v>
      </c>
      <c r="I29" t="str">
        <f t="shared" si="7"/>
        <v>02</v>
      </c>
      <c r="J29" t="str">
        <f t="shared" si="8"/>
        <v/>
      </c>
      <c r="K29" t="str">
        <f t="shared" si="9"/>
        <v/>
      </c>
      <c r="L29" t="str">
        <f t="shared" si="15"/>
        <v>2-1-2-01-01-02</v>
      </c>
      <c r="M29" t="str">
        <f>VLOOKUP(L29,'Sep PREDIS'!$J$3:$K$487,2,FALSE)</f>
        <v>45% Río Bogotá</v>
      </c>
      <c r="N29" t="s">
        <v>52</v>
      </c>
      <c r="O29" s="1">
        <v>18068302000</v>
      </c>
      <c r="P29" s="1">
        <v>0</v>
      </c>
      <c r="Q29" s="1">
        <f t="shared" si="11"/>
        <v>18068302000</v>
      </c>
      <c r="R29" s="1">
        <v>111230</v>
      </c>
      <c r="S29" s="1">
        <f t="shared" si="12"/>
        <v>18068190770</v>
      </c>
      <c r="T29" s="1">
        <v>0</v>
      </c>
    </row>
    <row r="30" spans="1:20" x14ac:dyDescent="0.25">
      <c r="A30" t="str">
        <f t="shared" si="0"/>
        <v>111</v>
      </c>
      <c r="B30" t="str">
        <f t="shared" si="1"/>
        <v>00</v>
      </c>
      <c r="C30" t="s">
        <v>2</v>
      </c>
      <c r="D30" t="str">
        <f t="shared" si="2"/>
        <v>2</v>
      </c>
      <c r="E30" t="str">
        <f t="shared" si="3"/>
        <v>1</v>
      </c>
      <c r="F30" t="str">
        <f t="shared" si="4"/>
        <v>2</v>
      </c>
      <c r="G30" t="str">
        <f t="shared" si="5"/>
        <v>01</v>
      </c>
      <c r="H30" t="str">
        <f t="shared" si="6"/>
        <v>01</v>
      </c>
      <c r="I30" t="str">
        <f t="shared" si="7"/>
        <v>03</v>
      </c>
      <c r="J30" t="str">
        <f t="shared" si="8"/>
        <v/>
      </c>
      <c r="K30" t="str">
        <f t="shared" si="9"/>
        <v/>
      </c>
      <c r="L30" t="str">
        <f t="shared" si="15"/>
        <v>2-1-2-01-01-03</v>
      </c>
      <c r="M30" t="str">
        <f>VLOOKUP(L30,'Sep PREDIS'!$J$3:$K$487,2,FALSE)</f>
        <v>10% Autoridad Ambiental</v>
      </c>
      <c r="N30" t="s">
        <v>54</v>
      </c>
      <c r="O30" s="1">
        <v>4015178000</v>
      </c>
      <c r="P30" s="1">
        <v>0</v>
      </c>
      <c r="Q30" s="1">
        <f t="shared" si="11"/>
        <v>4015178000</v>
      </c>
      <c r="R30" s="1">
        <v>24715</v>
      </c>
      <c r="S30" s="1">
        <f t="shared" si="12"/>
        <v>4015153285</v>
      </c>
      <c r="T30" s="1">
        <v>0</v>
      </c>
    </row>
    <row r="31" spans="1:20" x14ac:dyDescent="0.25">
      <c r="A31" t="str">
        <f t="shared" si="0"/>
        <v>111</v>
      </c>
      <c r="B31" t="str">
        <f t="shared" si="1"/>
        <v>00</v>
      </c>
      <c r="C31" t="s">
        <v>2</v>
      </c>
      <c r="D31" t="str">
        <f t="shared" si="2"/>
        <v>2</v>
      </c>
      <c r="E31" t="str">
        <f t="shared" si="3"/>
        <v>1</v>
      </c>
      <c r="F31" t="str">
        <f t="shared" si="4"/>
        <v>2</v>
      </c>
      <c r="G31" t="str">
        <f t="shared" si="5"/>
        <v>01</v>
      </c>
      <c r="H31" t="str">
        <f t="shared" si="6"/>
        <v>02</v>
      </c>
      <c r="I31" t="str">
        <f t="shared" si="7"/>
        <v/>
      </c>
      <c r="J31" t="str">
        <f t="shared" si="8"/>
        <v/>
      </c>
      <c r="K31" t="str">
        <f t="shared" si="9"/>
        <v/>
      </c>
      <c r="L31" t="str">
        <f t="shared" ref="L31:L39" si="16">D31&amp;"-"&amp;E31&amp;"-"&amp;F31&amp;"-"&amp;G31&amp;"-"&amp;H31</f>
        <v>2-1-2-01-02</v>
      </c>
      <c r="M31" t="str">
        <f>VLOOKUP(L31,'Sep PREDIS'!$J$3:$K$487,2,FALSE)</f>
        <v>Tasa por Uso Aguas Subterráneas</v>
      </c>
      <c r="N31" t="s">
        <v>55</v>
      </c>
      <c r="O31" s="1">
        <v>8594000</v>
      </c>
      <c r="P31" s="1">
        <v>0</v>
      </c>
      <c r="Q31" s="1">
        <f t="shared" si="11"/>
        <v>8594000</v>
      </c>
      <c r="R31" s="1">
        <v>142875104</v>
      </c>
      <c r="S31" s="1">
        <f t="shared" si="12"/>
        <v>-134281104</v>
      </c>
      <c r="T31" s="1">
        <v>0</v>
      </c>
    </row>
    <row r="32" spans="1:20" x14ac:dyDescent="0.25">
      <c r="A32" t="str">
        <f t="shared" si="0"/>
        <v>111</v>
      </c>
      <c r="B32" t="str">
        <f t="shared" si="1"/>
        <v>00</v>
      </c>
      <c r="C32" t="s">
        <v>2</v>
      </c>
      <c r="D32" t="str">
        <f t="shared" si="2"/>
        <v>2</v>
      </c>
      <c r="E32" t="str">
        <f t="shared" si="3"/>
        <v>1</v>
      </c>
      <c r="F32" t="str">
        <f t="shared" si="4"/>
        <v>2</v>
      </c>
      <c r="G32" t="str">
        <f t="shared" si="5"/>
        <v>01</v>
      </c>
      <c r="H32" t="str">
        <f t="shared" si="6"/>
        <v>03</v>
      </c>
      <c r="I32" t="str">
        <f t="shared" si="7"/>
        <v/>
      </c>
      <c r="J32" t="str">
        <f t="shared" si="8"/>
        <v/>
      </c>
      <c r="K32" t="str">
        <f t="shared" si="9"/>
        <v/>
      </c>
      <c r="L32" t="str">
        <f t="shared" si="16"/>
        <v>2-1-2-01-03</v>
      </c>
      <c r="M32" t="str">
        <f>VLOOKUP(L32,'Sep PREDIS'!$J$3:$K$487,2,FALSE)</f>
        <v>Derechos de tránsito</v>
      </c>
      <c r="N32" t="s">
        <v>56</v>
      </c>
      <c r="O32" s="1">
        <v>66285088000</v>
      </c>
      <c r="P32" s="1">
        <v>0</v>
      </c>
      <c r="Q32" s="1">
        <f t="shared" si="11"/>
        <v>66285088000</v>
      </c>
      <c r="R32" s="1">
        <v>50926867702</v>
      </c>
      <c r="S32" s="1">
        <f t="shared" si="12"/>
        <v>15358220298</v>
      </c>
      <c r="T32" s="1">
        <v>0</v>
      </c>
    </row>
    <row r="33" spans="1:20" x14ac:dyDescent="0.25">
      <c r="A33" t="str">
        <f t="shared" si="0"/>
        <v>111</v>
      </c>
      <c r="B33" t="str">
        <f t="shared" si="1"/>
        <v>00</v>
      </c>
      <c r="C33" t="s">
        <v>2</v>
      </c>
      <c r="D33" t="str">
        <f t="shared" si="2"/>
        <v>2</v>
      </c>
      <c r="E33" t="str">
        <f t="shared" si="3"/>
        <v>1</v>
      </c>
      <c r="F33" t="str">
        <f t="shared" si="4"/>
        <v>2</v>
      </c>
      <c r="G33" t="str">
        <f t="shared" si="5"/>
        <v>01</v>
      </c>
      <c r="H33" t="str">
        <f t="shared" si="6"/>
        <v>06</v>
      </c>
      <c r="I33" t="str">
        <f t="shared" si="7"/>
        <v/>
      </c>
      <c r="J33" t="str">
        <f t="shared" si="8"/>
        <v/>
      </c>
      <c r="K33" t="str">
        <f t="shared" si="9"/>
        <v/>
      </c>
      <c r="L33" t="str">
        <f t="shared" si="16"/>
        <v>2-1-2-01-06</v>
      </c>
      <c r="M33" t="str">
        <f>VLOOKUP(L33,'Sep PREDIS'!$J$3:$K$487,2,FALSE)</f>
        <v>Tala de Arboles</v>
      </c>
      <c r="N33" t="s">
        <v>58</v>
      </c>
      <c r="O33" s="1">
        <v>3485571000</v>
      </c>
      <c r="P33" s="1">
        <v>0</v>
      </c>
      <c r="Q33" s="1">
        <f t="shared" si="11"/>
        <v>3485571000</v>
      </c>
      <c r="R33" s="1">
        <v>3404935475</v>
      </c>
      <c r="S33" s="1">
        <f t="shared" si="12"/>
        <v>80635525</v>
      </c>
      <c r="T33" s="1">
        <v>0</v>
      </c>
    </row>
    <row r="34" spans="1:20" x14ac:dyDescent="0.25">
      <c r="A34" t="str">
        <f t="shared" si="0"/>
        <v>111</v>
      </c>
      <c r="B34" t="str">
        <f t="shared" si="1"/>
        <v>00</v>
      </c>
      <c r="C34" t="s">
        <v>2</v>
      </c>
      <c r="D34" t="str">
        <f t="shared" si="2"/>
        <v>2</v>
      </c>
      <c r="E34" t="str">
        <f t="shared" si="3"/>
        <v>1</v>
      </c>
      <c r="F34" t="str">
        <f t="shared" si="4"/>
        <v>2</v>
      </c>
      <c r="G34" t="str">
        <f t="shared" si="5"/>
        <v>01</v>
      </c>
      <c r="H34" t="str">
        <f t="shared" si="6"/>
        <v>07</v>
      </c>
      <c r="I34" t="str">
        <f t="shared" si="7"/>
        <v/>
      </c>
      <c r="J34" t="str">
        <f t="shared" si="8"/>
        <v/>
      </c>
      <c r="K34" t="str">
        <f t="shared" si="9"/>
        <v/>
      </c>
      <c r="L34" t="str">
        <f t="shared" si="16"/>
        <v>2-1-2-01-07</v>
      </c>
      <c r="M34" t="str">
        <f>VLOOKUP(L34,'Sep PREDIS'!$J$3:$K$487,2,FALSE)</f>
        <v>Derechos transferibles de construcción (Cargas Urbanísticas por Edificabilidad)</v>
      </c>
      <c r="N34" t="s">
        <v>59</v>
      </c>
      <c r="O34" s="1">
        <v>11703422000</v>
      </c>
      <c r="P34" s="1">
        <v>0</v>
      </c>
      <c r="Q34" s="1">
        <f t="shared" si="11"/>
        <v>11703422000</v>
      </c>
      <c r="R34" s="1">
        <v>11976576886</v>
      </c>
      <c r="S34" s="1">
        <f t="shared" si="12"/>
        <v>-273154886</v>
      </c>
      <c r="T34" s="1">
        <v>0</v>
      </c>
    </row>
    <row r="35" spans="1:20" x14ac:dyDescent="0.25">
      <c r="A35" t="str">
        <f t="shared" si="0"/>
        <v>111</v>
      </c>
      <c r="B35" t="str">
        <f t="shared" si="1"/>
        <v>00</v>
      </c>
      <c r="C35" t="s">
        <v>2</v>
      </c>
      <c r="D35" t="str">
        <f t="shared" si="2"/>
        <v>2</v>
      </c>
      <c r="E35" t="str">
        <f t="shared" si="3"/>
        <v>1</v>
      </c>
      <c r="F35" t="str">
        <f t="shared" si="4"/>
        <v>2</v>
      </c>
      <c r="G35" t="str">
        <f t="shared" si="5"/>
        <v>01</v>
      </c>
      <c r="H35" t="str">
        <f t="shared" si="6"/>
        <v>08</v>
      </c>
      <c r="I35" t="str">
        <f t="shared" si="7"/>
        <v/>
      </c>
      <c r="J35" t="str">
        <f t="shared" si="8"/>
        <v/>
      </c>
      <c r="K35" t="str">
        <f t="shared" si="9"/>
        <v/>
      </c>
      <c r="L35" t="str">
        <f t="shared" si="16"/>
        <v>2-1-2-01-08</v>
      </c>
      <c r="M35" t="str">
        <f>VLOOKUP(L35,'Sep PREDIS'!$J$3:$K$487,2,FALSE)</f>
        <v>Estratificación</v>
      </c>
      <c r="N35" t="s">
        <v>60</v>
      </c>
      <c r="O35" s="1">
        <v>1718000000</v>
      </c>
      <c r="P35" s="1">
        <v>0</v>
      </c>
      <c r="Q35" s="1">
        <f t="shared" si="11"/>
        <v>1718000000</v>
      </c>
      <c r="R35" s="1">
        <v>1396146238</v>
      </c>
      <c r="S35" s="1">
        <f t="shared" si="12"/>
        <v>321853762</v>
      </c>
      <c r="T35" s="1">
        <v>0</v>
      </c>
    </row>
    <row r="36" spans="1:20" x14ac:dyDescent="0.25">
      <c r="A36" t="str">
        <f t="shared" si="0"/>
        <v>111</v>
      </c>
      <c r="B36" t="str">
        <f t="shared" si="1"/>
        <v>00</v>
      </c>
      <c r="C36" t="s">
        <v>2</v>
      </c>
      <c r="D36" t="str">
        <f t="shared" si="2"/>
        <v>2</v>
      </c>
      <c r="E36" t="str">
        <f t="shared" si="3"/>
        <v>1</v>
      </c>
      <c r="F36" t="str">
        <f t="shared" si="4"/>
        <v>2</v>
      </c>
      <c r="G36" t="str">
        <f t="shared" si="5"/>
        <v>01</v>
      </c>
      <c r="H36" t="str">
        <f t="shared" si="6"/>
        <v>11</v>
      </c>
      <c r="I36" t="str">
        <f t="shared" si="7"/>
        <v/>
      </c>
      <c r="J36" t="str">
        <f t="shared" si="8"/>
        <v/>
      </c>
      <c r="K36" t="str">
        <f t="shared" si="9"/>
        <v/>
      </c>
      <c r="L36" t="str">
        <f t="shared" si="16"/>
        <v>2-1-2-01-11</v>
      </c>
      <c r="M36" t="str">
        <f>VLOOKUP(L36,'Sep PREDIS'!$J$3:$K$487,2,FALSE)</f>
        <v>Aprovechamiento Económico del Espacio Público</v>
      </c>
      <c r="N36" t="s">
        <v>62</v>
      </c>
      <c r="O36" s="1">
        <v>77684999000</v>
      </c>
      <c r="P36" s="1">
        <v>0</v>
      </c>
      <c r="Q36" s="1">
        <f t="shared" si="11"/>
        <v>77684999000</v>
      </c>
      <c r="R36" s="1">
        <v>10529913184</v>
      </c>
      <c r="S36" s="1">
        <f t="shared" si="12"/>
        <v>67155085816</v>
      </c>
      <c r="T36" s="1">
        <v>0</v>
      </c>
    </row>
    <row r="37" spans="1:20" x14ac:dyDescent="0.25">
      <c r="A37" t="str">
        <f t="shared" si="0"/>
        <v>111</v>
      </c>
      <c r="B37" t="str">
        <f t="shared" si="1"/>
        <v>00</v>
      </c>
      <c r="C37" t="s">
        <v>2</v>
      </c>
      <c r="D37" t="str">
        <f t="shared" si="2"/>
        <v>2</v>
      </c>
      <c r="E37" t="str">
        <f t="shared" si="3"/>
        <v>1</v>
      </c>
      <c r="F37" t="str">
        <f t="shared" si="4"/>
        <v>2</v>
      </c>
      <c r="G37" t="str">
        <f t="shared" si="5"/>
        <v>01</v>
      </c>
      <c r="H37" t="str">
        <f t="shared" si="6"/>
        <v>12</v>
      </c>
      <c r="I37" t="str">
        <f t="shared" si="7"/>
        <v/>
      </c>
      <c r="J37" t="str">
        <f t="shared" si="8"/>
        <v/>
      </c>
      <c r="K37" t="str">
        <f t="shared" si="9"/>
        <v/>
      </c>
      <c r="L37" t="str">
        <f t="shared" si="16"/>
        <v>2-1-2-01-12</v>
      </c>
      <c r="M37" t="str">
        <f>VLOOKUP(L37,'Sep PREDIS'!$J$3:$K$487,2,FALSE)</f>
        <v>Tasas por el derecho de parqueo sobre las vías públicas</v>
      </c>
      <c r="N37" t="s">
        <v>63</v>
      </c>
      <c r="O37" s="1">
        <v>66842691000</v>
      </c>
      <c r="P37" s="1">
        <v>-42000000000</v>
      </c>
      <c r="Q37" s="1">
        <f t="shared" si="11"/>
        <v>24842691000</v>
      </c>
      <c r="R37" s="1">
        <v>0</v>
      </c>
      <c r="S37" s="1">
        <f t="shared" si="12"/>
        <v>24842691000</v>
      </c>
      <c r="T37" s="1">
        <v>0</v>
      </c>
    </row>
    <row r="38" spans="1:20" x14ac:dyDescent="0.25">
      <c r="A38" t="str">
        <f t="shared" si="0"/>
        <v>111</v>
      </c>
      <c r="B38" t="str">
        <f t="shared" si="1"/>
        <v>00</v>
      </c>
      <c r="C38" t="s">
        <v>2</v>
      </c>
      <c r="D38" t="str">
        <f t="shared" si="2"/>
        <v>2</v>
      </c>
      <c r="E38" t="str">
        <f t="shared" si="3"/>
        <v>1</v>
      </c>
      <c r="F38" t="str">
        <f t="shared" si="4"/>
        <v>2</v>
      </c>
      <c r="G38" t="str">
        <f t="shared" si="5"/>
        <v>01</v>
      </c>
      <c r="H38" t="str">
        <f t="shared" si="6"/>
        <v>13</v>
      </c>
      <c r="I38" t="str">
        <f t="shared" si="7"/>
        <v/>
      </c>
      <c r="J38" t="str">
        <f t="shared" si="8"/>
        <v/>
      </c>
      <c r="K38" t="str">
        <f t="shared" si="9"/>
        <v/>
      </c>
      <c r="L38" t="str">
        <f t="shared" si="16"/>
        <v>2-1-2-01-13</v>
      </c>
      <c r="M38" t="str">
        <f>VLOOKUP(L38,'Sep PREDIS'!$J$3:$K$487,2,FALSE)</f>
        <v>Derechos de tránsito en áreas restringidas o de alta congestión</v>
      </c>
      <c r="N38" t="s">
        <v>64</v>
      </c>
      <c r="O38" s="1">
        <v>0</v>
      </c>
      <c r="P38" s="1">
        <v>0</v>
      </c>
      <c r="Q38" s="1">
        <f t="shared" si="11"/>
        <v>0</v>
      </c>
      <c r="R38" s="1">
        <v>6159343950</v>
      </c>
      <c r="S38" s="1">
        <f t="shared" si="12"/>
        <v>-6159343950</v>
      </c>
      <c r="T38" s="1">
        <v>0</v>
      </c>
    </row>
    <row r="39" spans="1:20" x14ac:dyDescent="0.25">
      <c r="A39" t="str">
        <f t="shared" si="0"/>
        <v>111</v>
      </c>
      <c r="B39" t="str">
        <f t="shared" si="1"/>
        <v>00</v>
      </c>
      <c r="C39" t="s">
        <v>2</v>
      </c>
      <c r="D39" t="str">
        <f t="shared" si="2"/>
        <v>2</v>
      </c>
      <c r="E39" t="str">
        <f t="shared" si="3"/>
        <v>1</v>
      </c>
      <c r="F39" t="str">
        <f t="shared" si="4"/>
        <v>2</v>
      </c>
      <c r="G39" t="str">
        <f t="shared" si="5"/>
        <v>02</v>
      </c>
      <c r="H39" t="str">
        <f t="shared" si="6"/>
        <v>01</v>
      </c>
      <c r="I39" t="str">
        <f t="shared" si="7"/>
        <v/>
      </c>
      <c r="J39" t="str">
        <f t="shared" si="8"/>
        <v/>
      </c>
      <c r="K39" t="str">
        <f t="shared" si="9"/>
        <v/>
      </c>
      <c r="L39" t="str">
        <f t="shared" si="16"/>
        <v>2-1-2-02-01</v>
      </c>
      <c r="M39" t="str">
        <f>VLOOKUP(L39,'Sep PREDIS'!$J$3:$K$487,2,FALSE)</f>
        <v>Contribución especial sobre contratos de obras públicas</v>
      </c>
      <c r="N39" t="s">
        <v>65</v>
      </c>
      <c r="O39" s="1">
        <v>107615770000</v>
      </c>
      <c r="P39" s="1">
        <v>-10383532000</v>
      </c>
      <c r="Q39" s="1">
        <f t="shared" si="11"/>
        <v>97232238000</v>
      </c>
      <c r="R39" s="1">
        <v>107972218046</v>
      </c>
      <c r="S39" s="1">
        <f t="shared" si="12"/>
        <v>-10739980046</v>
      </c>
      <c r="T39" s="1">
        <v>0</v>
      </c>
    </row>
    <row r="40" spans="1:20" x14ac:dyDescent="0.25">
      <c r="A40" t="str">
        <f t="shared" si="0"/>
        <v>111</v>
      </c>
      <c r="B40" t="str">
        <f t="shared" si="1"/>
        <v>00</v>
      </c>
      <c r="C40" t="s">
        <v>2</v>
      </c>
      <c r="D40" t="str">
        <f t="shared" si="2"/>
        <v>2</v>
      </c>
      <c r="E40" t="str">
        <f t="shared" si="3"/>
        <v>1</v>
      </c>
      <c r="F40" t="str">
        <f t="shared" si="4"/>
        <v>2</v>
      </c>
      <c r="G40" t="str">
        <f t="shared" si="5"/>
        <v>02</v>
      </c>
      <c r="H40" t="str">
        <f t="shared" si="6"/>
        <v>03</v>
      </c>
      <c r="I40" t="str">
        <f t="shared" si="7"/>
        <v>01</v>
      </c>
      <c r="J40" t="str">
        <f t="shared" si="8"/>
        <v/>
      </c>
      <c r="K40" t="str">
        <f t="shared" si="9"/>
        <v/>
      </c>
      <c r="L40" t="str">
        <f t="shared" si="15"/>
        <v>2-1-2-02-03-01</v>
      </c>
      <c r="M40" t="str">
        <f>VLOOKUP(L40,'Sep PREDIS'!$J$3:$K$487,2,FALSE)</f>
        <v>Semaforización Vigencia Actual</v>
      </c>
      <c r="N40" t="s">
        <v>66</v>
      </c>
      <c r="O40" s="1">
        <v>94521914000</v>
      </c>
      <c r="P40" s="1">
        <v>-24997261318</v>
      </c>
      <c r="Q40" s="1">
        <f t="shared" si="11"/>
        <v>69524652682</v>
      </c>
      <c r="R40" s="1">
        <v>101505461632</v>
      </c>
      <c r="S40" s="1">
        <f t="shared" si="12"/>
        <v>-31980808950</v>
      </c>
      <c r="T40" s="1">
        <v>0</v>
      </c>
    </row>
    <row r="41" spans="1:20" x14ac:dyDescent="0.25">
      <c r="A41" t="str">
        <f t="shared" si="0"/>
        <v>111</v>
      </c>
      <c r="B41" t="str">
        <f t="shared" si="1"/>
        <v>00</v>
      </c>
      <c r="C41" t="s">
        <v>2</v>
      </c>
      <c r="D41" t="str">
        <f t="shared" si="2"/>
        <v>2</v>
      </c>
      <c r="E41" t="str">
        <f t="shared" si="3"/>
        <v>1</v>
      </c>
      <c r="F41" t="str">
        <f t="shared" si="4"/>
        <v>2</v>
      </c>
      <c r="G41" t="str">
        <f t="shared" si="5"/>
        <v>02</v>
      </c>
      <c r="H41" t="str">
        <f t="shared" si="6"/>
        <v>03</v>
      </c>
      <c r="I41" t="str">
        <f t="shared" si="7"/>
        <v>02</v>
      </c>
      <c r="J41" t="str">
        <f t="shared" si="8"/>
        <v/>
      </c>
      <c r="K41" t="str">
        <f t="shared" si="9"/>
        <v/>
      </c>
      <c r="L41" t="str">
        <f t="shared" si="15"/>
        <v>2-1-2-02-03-02</v>
      </c>
      <c r="M41" t="str">
        <f>VLOOKUP(L41,'Sep PREDIS'!$J$3:$K$487,2,FALSE)</f>
        <v>Semaforización Vigencias Anteriores</v>
      </c>
      <c r="N41" t="s">
        <v>67</v>
      </c>
      <c r="O41" s="1">
        <v>5990752000</v>
      </c>
      <c r="P41" s="1">
        <v>0</v>
      </c>
      <c r="Q41" s="1">
        <f t="shared" si="11"/>
        <v>5990752000</v>
      </c>
      <c r="R41" s="1">
        <v>0</v>
      </c>
      <c r="S41" s="1">
        <f t="shared" si="12"/>
        <v>5990752000</v>
      </c>
      <c r="T41" s="1">
        <v>0</v>
      </c>
    </row>
    <row r="42" spans="1:20" x14ac:dyDescent="0.25">
      <c r="A42" t="str">
        <f t="shared" si="0"/>
        <v>111</v>
      </c>
      <c r="B42" t="str">
        <f t="shared" si="1"/>
        <v>00</v>
      </c>
      <c r="C42" t="s">
        <v>2</v>
      </c>
      <c r="D42" t="str">
        <f t="shared" si="2"/>
        <v>2</v>
      </c>
      <c r="E42" t="str">
        <f t="shared" si="3"/>
        <v>1</v>
      </c>
      <c r="F42" t="str">
        <f t="shared" si="4"/>
        <v>2</v>
      </c>
      <c r="G42" t="str">
        <f t="shared" si="5"/>
        <v>02</v>
      </c>
      <c r="H42" t="str">
        <f t="shared" si="6"/>
        <v>04</v>
      </c>
      <c r="I42" t="str">
        <f t="shared" si="7"/>
        <v/>
      </c>
      <c r="J42" t="str">
        <f t="shared" si="8"/>
        <v/>
      </c>
      <c r="K42" t="str">
        <f t="shared" si="9"/>
        <v/>
      </c>
      <c r="L42" t="str">
        <f>D42&amp;"-"&amp;E42&amp;"-"&amp;F42&amp;"-"&amp;G42&amp;"-"&amp;H42</f>
        <v>2-1-2-02-04</v>
      </c>
      <c r="M42" t="str">
        <f>VLOOKUP(L42,'Sep PREDIS'!$J$3:$K$487,2,FALSE)</f>
        <v>Participación en la plusvalía</v>
      </c>
      <c r="N42" t="s">
        <v>68</v>
      </c>
      <c r="O42" s="1">
        <v>1999965000</v>
      </c>
      <c r="P42" s="1">
        <v>0</v>
      </c>
      <c r="Q42" s="1">
        <f t="shared" si="11"/>
        <v>1999965000</v>
      </c>
      <c r="R42" s="1">
        <v>15813370483</v>
      </c>
      <c r="S42" s="1">
        <f t="shared" si="12"/>
        <v>-13813405483</v>
      </c>
      <c r="T42" s="1">
        <v>0</v>
      </c>
    </row>
    <row r="43" spans="1:20" x14ac:dyDescent="0.25">
      <c r="A43" t="str">
        <f t="shared" si="0"/>
        <v>111</v>
      </c>
      <c r="B43" t="str">
        <f t="shared" si="1"/>
        <v>00</v>
      </c>
      <c r="C43" t="s">
        <v>2</v>
      </c>
      <c r="D43" t="str">
        <f t="shared" si="2"/>
        <v>2</v>
      </c>
      <c r="E43" t="str">
        <f t="shared" si="3"/>
        <v>1</v>
      </c>
      <c r="F43" t="str">
        <f t="shared" si="4"/>
        <v>2</v>
      </c>
      <c r="G43" t="str">
        <f t="shared" si="5"/>
        <v>04</v>
      </c>
      <c r="H43" t="str">
        <f t="shared" si="6"/>
        <v>01</v>
      </c>
      <c r="I43" t="str">
        <f t="shared" si="7"/>
        <v>01</v>
      </c>
      <c r="J43" t="str">
        <f t="shared" si="8"/>
        <v/>
      </c>
      <c r="K43" t="str">
        <f t="shared" si="9"/>
        <v/>
      </c>
      <c r="L43" t="str">
        <f t="shared" si="15"/>
        <v>2-1-2-04-01-01</v>
      </c>
      <c r="M43" t="str">
        <f>VLOOKUP(L43,'Sep PREDIS'!$J$3:$K$487,2,FALSE)</f>
        <v>Transito y Transporte</v>
      </c>
      <c r="N43" t="s">
        <v>70</v>
      </c>
      <c r="O43" s="1">
        <v>239307373000</v>
      </c>
      <c r="P43" s="1">
        <v>-58139694044</v>
      </c>
      <c r="Q43" s="1">
        <f t="shared" si="11"/>
        <v>181167678956</v>
      </c>
      <c r="R43" s="1">
        <v>130562909352</v>
      </c>
      <c r="S43" s="1">
        <f t="shared" si="12"/>
        <v>50604769604</v>
      </c>
      <c r="T43" s="1">
        <v>0</v>
      </c>
    </row>
    <row r="44" spans="1:20" x14ac:dyDescent="0.25">
      <c r="A44" t="str">
        <f t="shared" si="0"/>
        <v>111</v>
      </c>
      <c r="B44" t="str">
        <f t="shared" si="1"/>
        <v>00</v>
      </c>
      <c r="C44" t="s">
        <v>2</v>
      </c>
      <c r="D44" t="str">
        <f t="shared" si="2"/>
        <v>2</v>
      </c>
      <c r="E44" t="str">
        <f t="shared" si="3"/>
        <v>1</v>
      </c>
      <c r="F44" t="str">
        <f t="shared" si="4"/>
        <v>2</v>
      </c>
      <c r="G44" t="str">
        <f t="shared" si="5"/>
        <v>04</v>
      </c>
      <c r="H44" t="str">
        <f t="shared" si="6"/>
        <v>01</v>
      </c>
      <c r="I44" t="str">
        <f t="shared" si="7"/>
        <v>02</v>
      </c>
      <c r="J44" t="str">
        <f t="shared" si="8"/>
        <v/>
      </c>
      <c r="K44" t="str">
        <f t="shared" si="9"/>
        <v/>
      </c>
      <c r="L44" t="str">
        <f t="shared" si="15"/>
        <v>2-1-2-04-01-02</v>
      </c>
      <c r="M44" t="str">
        <f>VLOOKUP(L44,'Sep PREDIS'!$J$3:$K$487,2,FALSE)</f>
        <v>Control fiscal</v>
      </c>
      <c r="N44" t="s">
        <v>71</v>
      </c>
      <c r="O44" s="1">
        <v>0</v>
      </c>
      <c r="P44" s="1">
        <v>0</v>
      </c>
      <c r="Q44" s="1">
        <f t="shared" si="11"/>
        <v>0</v>
      </c>
      <c r="R44" s="1">
        <v>3716873</v>
      </c>
      <c r="S44" s="1">
        <f t="shared" si="12"/>
        <v>-3716873</v>
      </c>
      <c r="T44" s="1">
        <v>0</v>
      </c>
    </row>
    <row r="45" spans="1:20" x14ac:dyDescent="0.25">
      <c r="A45" t="str">
        <f t="shared" si="0"/>
        <v>111</v>
      </c>
      <c r="B45" t="str">
        <f t="shared" si="1"/>
        <v>00</v>
      </c>
      <c r="C45" t="s">
        <v>2</v>
      </c>
      <c r="D45" t="str">
        <f t="shared" si="2"/>
        <v>2</v>
      </c>
      <c r="E45" t="str">
        <f t="shared" si="3"/>
        <v>1</v>
      </c>
      <c r="F45" t="str">
        <f t="shared" si="4"/>
        <v>2</v>
      </c>
      <c r="G45" t="str">
        <f t="shared" si="5"/>
        <v>04</v>
      </c>
      <c r="H45" t="str">
        <f t="shared" si="6"/>
        <v>01</v>
      </c>
      <c r="I45" t="str">
        <f t="shared" si="7"/>
        <v>03</v>
      </c>
      <c r="J45" t="str">
        <f t="shared" si="8"/>
        <v/>
      </c>
      <c r="K45" t="str">
        <f t="shared" si="9"/>
        <v/>
      </c>
      <c r="L45" t="str">
        <f t="shared" si="15"/>
        <v>2-1-2-04-01-03</v>
      </c>
      <c r="M45" t="str">
        <f>VLOOKUP(L45,'Sep PREDIS'!$J$3:$K$487,2,FALSE)</f>
        <v>Control disciplinario</v>
      </c>
      <c r="N45" t="s">
        <v>73</v>
      </c>
      <c r="O45" s="1">
        <v>1020160000</v>
      </c>
      <c r="P45" s="1">
        <v>0</v>
      </c>
      <c r="Q45" s="1">
        <f t="shared" si="11"/>
        <v>1020160000</v>
      </c>
      <c r="R45" s="1">
        <v>727007990</v>
      </c>
      <c r="S45" s="1">
        <f t="shared" si="12"/>
        <v>293152010</v>
      </c>
      <c r="T45" s="1">
        <v>0</v>
      </c>
    </row>
    <row r="46" spans="1:20" x14ac:dyDescent="0.25">
      <c r="A46" t="str">
        <f t="shared" si="0"/>
        <v>111</v>
      </c>
      <c r="B46" t="str">
        <f t="shared" si="1"/>
        <v>00</v>
      </c>
      <c r="C46" t="s">
        <v>2</v>
      </c>
      <c r="D46" t="str">
        <f t="shared" si="2"/>
        <v>2</v>
      </c>
      <c r="E46" t="str">
        <f t="shared" si="3"/>
        <v>1</v>
      </c>
      <c r="F46" t="str">
        <f t="shared" si="4"/>
        <v>2</v>
      </c>
      <c r="G46" t="str">
        <f t="shared" si="5"/>
        <v>04</v>
      </c>
      <c r="H46" t="str">
        <f t="shared" si="6"/>
        <v>01</v>
      </c>
      <c r="I46" t="str">
        <f t="shared" si="7"/>
        <v>04</v>
      </c>
      <c r="J46" t="str">
        <f t="shared" si="8"/>
        <v>01</v>
      </c>
      <c r="K46" t="str">
        <f t="shared" si="9"/>
        <v>01</v>
      </c>
      <c r="L46" t="str">
        <f t="shared" ref="L46:L65" si="17">D46&amp;"-"&amp;E46&amp;"-"&amp;F46&amp;"-"&amp;G46&amp;"-"&amp;H46&amp;"-"&amp;I46&amp;"-00"&amp;J46&amp;"-0"&amp;K46</f>
        <v>2-1-2-04-01-04-0001-001</v>
      </c>
      <c r="M46" t="str">
        <f>VLOOKUP(L46,'Sep PREDIS'!$J$3:$K$487,2,FALSE)</f>
        <v>85% Fondo de Seguridad y Convivencia</v>
      </c>
      <c r="N46" t="s">
        <v>75</v>
      </c>
      <c r="O46" s="1">
        <v>4618744000</v>
      </c>
      <c r="P46" s="1">
        <v>0</v>
      </c>
      <c r="Q46" s="1">
        <f t="shared" si="11"/>
        <v>4618744000</v>
      </c>
      <c r="R46" s="1">
        <v>5499400435</v>
      </c>
      <c r="S46" s="1">
        <f t="shared" si="12"/>
        <v>-880656435</v>
      </c>
      <c r="T46" s="1">
        <v>0</v>
      </c>
    </row>
    <row r="47" spans="1:20" x14ac:dyDescent="0.25">
      <c r="A47" t="str">
        <f t="shared" si="0"/>
        <v>111</v>
      </c>
      <c r="B47" t="str">
        <f t="shared" si="1"/>
        <v>00</v>
      </c>
      <c r="C47" t="s">
        <v>2</v>
      </c>
      <c r="D47" t="str">
        <f t="shared" si="2"/>
        <v>2</v>
      </c>
      <c r="E47" t="str">
        <f t="shared" si="3"/>
        <v>1</v>
      </c>
      <c r="F47" t="str">
        <f t="shared" si="4"/>
        <v>2</v>
      </c>
      <c r="G47" t="str">
        <f t="shared" si="5"/>
        <v>04</v>
      </c>
      <c r="H47" t="str">
        <f t="shared" si="6"/>
        <v>01</v>
      </c>
      <c r="I47" t="str">
        <f t="shared" si="7"/>
        <v>04</v>
      </c>
      <c r="J47" t="str">
        <f t="shared" si="8"/>
        <v>01</v>
      </c>
      <c r="K47" t="str">
        <f t="shared" si="9"/>
        <v>02</v>
      </c>
      <c r="L47" t="str">
        <f t="shared" si="17"/>
        <v>2-1-2-04-01-04-0001-002</v>
      </c>
      <c r="M47" t="str">
        <f>VLOOKUP(L47,'Sep PREDIS'!$J$3:$K$487,2,FALSE)</f>
        <v>15% Registro Nacional de Medidas Correctivas</v>
      </c>
      <c r="N47" t="s">
        <v>77</v>
      </c>
      <c r="O47" s="1">
        <v>815072000</v>
      </c>
      <c r="P47" s="1">
        <v>688216000</v>
      </c>
      <c r="Q47" s="1">
        <f t="shared" si="11"/>
        <v>1503288000</v>
      </c>
      <c r="R47" s="1">
        <v>972790224</v>
      </c>
      <c r="S47" s="1">
        <f t="shared" si="12"/>
        <v>530497776</v>
      </c>
      <c r="T47" s="1">
        <v>0</v>
      </c>
    </row>
    <row r="48" spans="1:20" x14ac:dyDescent="0.25">
      <c r="A48" t="str">
        <f t="shared" si="0"/>
        <v>111</v>
      </c>
      <c r="B48" t="str">
        <f t="shared" si="1"/>
        <v>00</v>
      </c>
      <c r="C48" t="s">
        <v>2</v>
      </c>
      <c r="D48" t="str">
        <f t="shared" si="2"/>
        <v>2</v>
      </c>
      <c r="E48" t="str">
        <f t="shared" si="3"/>
        <v>1</v>
      </c>
      <c r="F48" t="str">
        <f t="shared" si="4"/>
        <v>2</v>
      </c>
      <c r="G48" t="str">
        <f t="shared" si="5"/>
        <v>04</v>
      </c>
      <c r="H48" t="str">
        <f t="shared" si="6"/>
        <v>01</v>
      </c>
      <c r="I48" t="str">
        <f t="shared" si="7"/>
        <v>06</v>
      </c>
      <c r="J48" t="str">
        <f t="shared" si="8"/>
        <v/>
      </c>
      <c r="K48" t="str">
        <f t="shared" si="9"/>
        <v/>
      </c>
      <c r="L48" t="str">
        <f t="shared" ref="L48:L62" si="18">D48&amp;"-"&amp;E48&amp;"-"&amp;F48&amp;"-"&amp;G48&amp;"-"&amp;H48&amp;"-"&amp;I48</f>
        <v>2-1-2-04-01-06</v>
      </c>
      <c r="M48" t="str">
        <f>VLOOKUP(L48,'Sep PREDIS'!$J$3:$K$487,2,FALSE)</f>
        <v>Contractuales</v>
      </c>
      <c r="N48" t="s">
        <v>78</v>
      </c>
      <c r="O48" s="1">
        <v>5856158000</v>
      </c>
      <c r="P48" s="1">
        <v>0</v>
      </c>
      <c r="Q48" s="1">
        <f t="shared" si="11"/>
        <v>5856158000</v>
      </c>
      <c r="R48" s="1">
        <v>795093407</v>
      </c>
      <c r="S48" s="1">
        <f t="shared" si="12"/>
        <v>5061064593</v>
      </c>
      <c r="T48" s="1">
        <v>0</v>
      </c>
    </row>
    <row r="49" spans="1:20" x14ac:dyDescent="0.25">
      <c r="A49" t="str">
        <f t="shared" si="0"/>
        <v>111</v>
      </c>
      <c r="B49" t="str">
        <f t="shared" si="1"/>
        <v>00</v>
      </c>
      <c r="C49" t="s">
        <v>2</v>
      </c>
      <c r="D49" t="str">
        <f t="shared" si="2"/>
        <v>2</v>
      </c>
      <c r="E49" t="str">
        <f t="shared" si="3"/>
        <v>1</v>
      </c>
      <c r="F49" t="str">
        <f t="shared" si="4"/>
        <v>2</v>
      </c>
      <c r="G49" t="str">
        <f t="shared" si="5"/>
        <v>04</v>
      </c>
      <c r="H49" t="str">
        <f t="shared" si="6"/>
        <v>01</v>
      </c>
      <c r="I49" t="str">
        <f t="shared" si="7"/>
        <v>07</v>
      </c>
      <c r="J49" t="str">
        <f t="shared" si="8"/>
        <v/>
      </c>
      <c r="K49" t="str">
        <f t="shared" si="9"/>
        <v/>
      </c>
      <c r="L49" t="str">
        <f t="shared" si="18"/>
        <v>2-1-2-04-01-07</v>
      </c>
      <c r="M49" t="str">
        <f>VLOOKUP(L49,'Sep PREDIS'!$J$3:$K$487,2,FALSE)</f>
        <v>Ambientales</v>
      </c>
      <c r="N49" t="s">
        <v>80</v>
      </c>
      <c r="O49" s="1">
        <v>1489571000</v>
      </c>
      <c r="P49" s="1">
        <v>0</v>
      </c>
      <c r="Q49" s="1">
        <f t="shared" si="11"/>
        <v>1489571000</v>
      </c>
      <c r="R49" s="1">
        <v>5238572164</v>
      </c>
      <c r="S49" s="1">
        <f t="shared" si="12"/>
        <v>-3749001164</v>
      </c>
      <c r="T49" s="1">
        <v>0</v>
      </c>
    </row>
    <row r="50" spans="1:20" x14ac:dyDescent="0.25">
      <c r="A50" t="str">
        <f t="shared" si="0"/>
        <v>111</v>
      </c>
      <c r="B50" t="str">
        <f t="shared" si="1"/>
        <v>00</v>
      </c>
      <c r="C50" t="s">
        <v>2</v>
      </c>
      <c r="D50" t="str">
        <f t="shared" si="2"/>
        <v>2</v>
      </c>
      <c r="E50" t="str">
        <f t="shared" si="3"/>
        <v>1</v>
      </c>
      <c r="F50" t="str">
        <f t="shared" si="4"/>
        <v>2</v>
      </c>
      <c r="G50" t="str">
        <f t="shared" si="5"/>
        <v>04</v>
      </c>
      <c r="H50" t="str">
        <f t="shared" si="6"/>
        <v>01</v>
      </c>
      <c r="I50" t="str">
        <f t="shared" si="7"/>
        <v>08</v>
      </c>
      <c r="J50" t="str">
        <f t="shared" si="8"/>
        <v/>
      </c>
      <c r="K50" t="str">
        <f t="shared" si="9"/>
        <v/>
      </c>
      <c r="L50" t="str">
        <f t="shared" si="18"/>
        <v>2-1-2-04-01-08</v>
      </c>
      <c r="M50" t="str">
        <f>VLOOKUP(L50,'Sep PREDIS'!$J$3:$K$487,2,FALSE)</f>
        <v>Control de Vivienda Urbana</v>
      </c>
      <c r="N50" t="s">
        <v>82</v>
      </c>
      <c r="O50" s="1">
        <v>5310909000</v>
      </c>
      <c r="P50" s="1">
        <v>0</v>
      </c>
      <c r="Q50" s="1">
        <f t="shared" si="11"/>
        <v>5310909000</v>
      </c>
      <c r="R50" s="1">
        <v>3578982339</v>
      </c>
      <c r="S50" s="1">
        <f t="shared" si="12"/>
        <v>1731926661</v>
      </c>
      <c r="T50" s="1">
        <v>0</v>
      </c>
    </row>
    <row r="51" spans="1:20" x14ac:dyDescent="0.25">
      <c r="A51" t="str">
        <f t="shared" si="0"/>
        <v>111</v>
      </c>
      <c r="B51" t="str">
        <f t="shared" si="1"/>
        <v>00</v>
      </c>
      <c r="C51" t="s">
        <v>2</v>
      </c>
      <c r="D51" t="str">
        <f t="shared" si="2"/>
        <v>2</v>
      </c>
      <c r="E51" t="str">
        <f t="shared" si="3"/>
        <v>1</v>
      </c>
      <c r="F51" t="str">
        <f t="shared" si="4"/>
        <v>2</v>
      </c>
      <c r="G51" t="str">
        <f t="shared" si="5"/>
        <v>04</v>
      </c>
      <c r="H51" t="str">
        <f t="shared" si="6"/>
        <v>01</v>
      </c>
      <c r="I51" t="str">
        <f t="shared" si="7"/>
        <v>09</v>
      </c>
      <c r="J51" t="str">
        <f t="shared" si="8"/>
        <v/>
      </c>
      <c r="K51" t="str">
        <f t="shared" si="9"/>
        <v/>
      </c>
      <c r="L51" t="str">
        <f t="shared" si="18"/>
        <v>2-1-2-04-01-09</v>
      </c>
      <c r="M51" t="str">
        <f>VLOOKUP(L51,'Sep PREDIS'!$J$3:$K$487,2,FALSE)</f>
        <v>Multas no especificadas en otro numeral rentístico</v>
      </c>
      <c r="N51" t="s">
        <v>83</v>
      </c>
      <c r="O51" s="1">
        <v>1068907000</v>
      </c>
      <c r="P51" s="1">
        <v>0</v>
      </c>
      <c r="Q51" s="1">
        <f t="shared" si="11"/>
        <v>1068907000</v>
      </c>
      <c r="R51" s="1">
        <v>576248753</v>
      </c>
      <c r="S51" s="1">
        <f t="shared" si="12"/>
        <v>492658247</v>
      </c>
      <c r="T51" s="1">
        <v>0</v>
      </c>
    </row>
    <row r="52" spans="1:20" x14ac:dyDescent="0.25">
      <c r="A52" t="str">
        <f t="shared" si="0"/>
        <v>111</v>
      </c>
      <c r="B52" t="str">
        <f t="shared" si="1"/>
        <v>00</v>
      </c>
      <c r="C52" t="s">
        <v>2</v>
      </c>
      <c r="D52" t="str">
        <f t="shared" si="2"/>
        <v>2</v>
      </c>
      <c r="E52" t="str">
        <f t="shared" si="3"/>
        <v>1</v>
      </c>
      <c r="F52" t="str">
        <f t="shared" si="4"/>
        <v>2</v>
      </c>
      <c r="G52" t="str">
        <f t="shared" si="5"/>
        <v>04</v>
      </c>
      <c r="H52" t="str">
        <f t="shared" si="6"/>
        <v>02</v>
      </c>
      <c r="I52" t="str">
        <f t="shared" si="7"/>
        <v>01</v>
      </c>
      <c r="J52" t="str">
        <f t="shared" si="8"/>
        <v/>
      </c>
      <c r="K52" t="str">
        <f t="shared" si="9"/>
        <v/>
      </c>
      <c r="L52" t="str">
        <f t="shared" si="18"/>
        <v>2-1-2-04-02-01</v>
      </c>
      <c r="M52" t="str">
        <f>VLOOKUP(L52,'Sep PREDIS'!$J$3:$K$487,2,FALSE)</f>
        <v>Impuesto sobre vehículos automotores</v>
      </c>
      <c r="N52" t="s">
        <v>85</v>
      </c>
      <c r="O52" s="1">
        <v>28752448000</v>
      </c>
      <c r="P52" s="1">
        <v>0</v>
      </c>
      <c r="Q52" s="1">
        <f t="shared" si="11"/>
        <v>28752448000</v>
      </c>
      <c r="R52" s="1">
        <v>19448471709</v>
      </c>
      <c r="S52" s="1">
        <f t="shared" si="12"/>
        <v>9303976291</v>
      </c>
      <c r="T52" s="1">
        <v>0</v>
      </c>
    </row>
    <row r="53" spans="1:20" x14ac:dyDescent="0.25">
      <c r="A53" t="str">
        <f t="shared" si="0"/>
        <v>111</v>
      </c>
      <c r="B53" t="str">
        <f t="shared" si="1"/>
        <v>00</v>
      </c>
      <c r="C53" t="s">
        <v>2</v>
      </c>
      <c r="D53" t="str">
        <f t="shared" si="2"/>
        <v>2</v>
      </c>
      <c r="E53" t="str">
        <f t="shared" si="3"/>
        <v>1</v>
      </c>
      <c r="F53" t="str">
        <f t="shared" si="4"/>
        <v>2</v>
      </c>
      <c r="G53" t="str">
        <f t="shared" si="5"/>
        <v>04</v>
      </c>
      <c r="H53" t="str">
        <f t="shared" si="6"/>
        <v>02</v>
      </c>
      <c r="I53" t="str">
        <f t="shared" si="7"/>
        <v>04</v>
      </c>
      <c r="J53" t="str">
        <f t="shared" si="8"/>
        <v/>
      </c>
      <c r="K53" t="str">
        <f t="shared" si="9"/>
        <v/>
      </c>
      <c r="L53" t="str">
        <f t="shared" si="18"/>
        <v>2-1-2-04-02-04</v>
      </c>
      <c r="M53" t="s">
        <v>797</v>
      </c>
      <c r="N53" t="s">
        <v>87</v>
      </c>
      <c r="O53" s="1">
        <v>0</v>
      </c>
      <c r="P53" s="1">
        <v>0</v>
      </c>
      <c r="Q53" s="1">
        <f t="shared" si="11"/>
        <v>0</v>
      </c>
      <c r="R53" s="1">
        <v>1187000</v>
      </c>
      <c r="S53" s="1">
        <f t="shared" si="12"/>
        <v>-1187000</v>
      </c>
      <c r="T53" s="1">
        <v>0</v>
      </c>
    </row>
    <row r="54" spans="1:20" x14ac:dyDescent="0.25">
      <c r="A54" t="str">
        <f t="shared" si="0"/>
        <v>111</v>
      </c>
      <c r="B54" t="str">
        <f t="shared" si="1"/>
        <v>00</v>
      </c>
      <c r="C54" t="s">
        <v>2</v>
      </c>
      <c r="D54" t="str">
        <f t="shared" si="2"/>
        <v>2</v>
      </c>
      <c r="E54" t="str">
        <f t="shared" si="3"/>
        <v>1</v>
      </c>
      <c r="F54" t="str">
        <f t="shared" si="4"/>
        <v>2</v>
      </c>
      <c r="G54" t="str">
        <f t="shared" si="5"/>
        <v>04</v>
      </c>
      <c r="H54" t="str">
        <f t="shared" si="6"/>
        <v>02</v>
      </c>
      <c r="I54" t="str">
        <f t="shared" si="7"/>
        <v>05</v>
      </c>
      <c r="J54" t="str">
        <f t="shared" si="8"/>
        <v/>
      </c>
      <c r="K54" t="str">
        <f t="shared" si="9"/>
        <v/>
      </c>
      <c r="L54" t="str">
        <f t="shared" si="18"/>
        <v>2-1-2-04-02-05</v>
      </c>
      <c r="M54" t="str">
        <f>VLOOKUP(L54,'Sep PREDIS'!$J$3:$K$487,2,FALSE)</f>
        <v>Impuesto predial unificado</v>
      </c>
      <c r="N54" t="s">
        <v>88</v>
      </c>
      <c r="O54" s="1">
        <v>42706633000</v>
      </c>
      <c r="P54" s="1">
        <v>0</v>
      </c>
      <c r="Q54" s="1">
        <f t="shared" si="11"/>
        <v>42706633000</v>
      </c>
      <c r="R54" s="1">
        <v>10427096000</v>
      </c>
      <c r="S54" s="1">
        <f t="shared" si="12"/>
        <v>32279537000</v>
      </c>
      <c r="T54" s="1">
        <v>0</v>
      </c>
    </row>
    <row r="55" spans="1:20" x14ac:dyDescent="0.25">
      <c r="A55" t="str">
        <f t="shared" si="0"/>
        <v>111</v>
      </c>
      <c r="B55" t="str">
        <f t="shared" si="1"/>
        <v>00</v>
      </c>
      <c r="C55" t="s">
        <v>2</v>
      </c>
      <c r="D55" t="str">
        <f t="shared" si="2"/>
        <v>2</v>
      </c>
      <c r="E55" t="str">
        <f t="shared" si="3"/>
        <v>1</v>
      </c>
      <c r="F55" t="str">
        <f t="shared" si="4"/>
        <v>2</v>
      </c>
      <c r="G55" t="str">
        <f t="shared" si="5"/>
        <v>04</v>
      </c>
      <c r="H55" t="str">
        <f t="shared" si="6"/>
        <v>02</v>
      </c>
      <c r="I55" t="str">
        <f t="shared" si="7"/>
        <v>06</v>
      </c>
      <c r="J55" t="str">
        <f t="shared" si="8"/>
        <v/>
      </c>
      <c r="K55" t="str">
        <f t="shared" si="9"/>
        <v/>
      </c>
      <c r="L55" t="str">
        <f t="shared" si="18"/>
        <v>2-1-2-04-02-06</v>
      </c>
      <c r="M55" t="str">
        <f>VLOOKUP(L55,'Sep PREDIS'!$J$3:$K$487,2,FALSE)</f>
        <v>Impuesto de industria y comercio</v>
      </c>
      <c r="N55" t="s">
        <v>90</v>
      </c>
      <c r="O55" s="1">
        <v>18063624000</v>
      </c>
      <c r="P55" s="1">
        <v>0</v>
      </c>
      <c r="Q55" s="1">
        <f t="shared" si="11"/>
        <v>18063624000</v>
      </c>
      <c r="R55" s="1">
        <v>21967621000</v>
      </c>
      <c r="S55" s="1">
        <f t="shared" si="12"/>
        <v>-3903997000</v>
      </c>
      <c r="T55" s="1">
        <v>0</v>
      </c>
    </row>
    <row r="56" spans="1:20" x14ac:dyDescent="0.25">
      <c r="A56" t="str">
        <f t="shared" si="0"/>
        <v>111</v>
      </c>
      <c r="B56" t="str">
        <f t="shared" si="1"/>
        <v>00</v>
      </c>
      <c r="C56" t="s">
        <v>2</v>
      </c>
      <c r="D56" t="str">
        <f t="shared" si="2"/>
        <v>2</v>
      </c>
      <c r="E56" t="str">
        <f t="shared" si="3"/>
        <v>1</v>
      </c>
      <c r="F56" t="str">
        <f t="shared" si="4"/>
        <v>2</v>
      </c>
      <c r="G56" t="str">
        <f t="shared" si="5"/>
        <v>04</v>
      </c>
      <c r="H56" t="str">
        <f t="shared" si="6"/>
        <v>02</v>
      </c>
      <c r="I56" t="str">
        <f t="shared" si="7"/>
        <v>08</v>
      </c>
      <c r="J56" t="str">
        <f t="shared" si="8"/>
        <v/>
      </c>
      <c r="K56" t="str">
        <f t="shared" si="9"/>
        <v/>
      </c>
      <c r="L56" t="str">
        <f t="shared" si="18"/>
        <v>2-1-2-04-02-08</v>
      </c>
      <c r="M56" t="str">
        <f>VLOOKUP(L56,'Sep PREDIS'!$J$3:$K$487,2,FALSE)</f>
        <v>Sanciones tributarias no clasificadas en otro numeral rentístico</v>
      </c>
      <c r="N56" t="s">
        <v>91</v>
      </c>
      <c r="O56" s="1">
        <v>496332000</v>
      </c>
      <c r="P56" s="1">
        <v>0</v>
      </c>
      <c r="Q56" s="1">
        <f t="shared" si="11"/>
        <v>496332000</v>
      </c>
      <c r="R56" s="1">
        <v>7877619468</v>
      </c>
      <c r="S56" s="1">
        <f t="shared" si="12"/>
        <v>-7381287468</v>
      </c>
      <c r="T56" s="1">
        <v>0</v>
      </c>
    </row>
    <row r="57" spans="1:20" x14ac:dyDescent="0.25">
      <c r="A57" t="str">
        <f t="shared" si="0"/>
        <v>111</v>
      </c>
      <c r="B57" t="str">
        <f t="shared" si="1"/>
        <v>00</v>
      </c>
      <c r="C57" t="s">
        <v>2</v>
      </c>
      <c r="D57" t="str">
        <f t="shared" si="2"/>
        <v>2</v>
      </c>
      <c r="E57" t="str">
        <f t="shared" si="3"/>
        <v>1</v>
      </c>
      <c r="F57" t="str">
        <f t="shared" si="4"/>
        <v>2</v>
      </c>
      <c r="G57" t="str">
        <f t="shared" si="5"/>
        <v>04</v>
      </c>
      <c r="H57" t="str">
        <f t="shared" si="6"/>
        <v>03</v>
      </c>
      <c r="I57" t="str">
        <f t="shared" si="7"/>
        <v>01</v>
      </c>
      <c r="J57" t="str">
        <f t="shared" si="8"/>
        <v/>
      </c>
      <c r="K57" t="str">
        <f t="shared" si="9"/>
        <v/>
      </c>
      <c r="L57" t="str">
        <f t="shared" si="18"/>
        <v>2-1-2-04-03-01</v>
      </c>
      <c r="M57" t="str">
        <f>VLOOKUP(L57,'Sep PREDIS'!$J$3:$K$487,2,FALSE)</f>
        <v>Vehículos Automotores</v>
      </c>
      <c r="N57" t="s">
        <v>92</v>
      </c>
      <c r="O57" s="1">
        <v>30618552000</v>
      </c>
      <c r="P57" s="1">
        <v>0</v>
      </c>
      <c r="Q57" s="1">
        <f t="shared" si="11"/>
        <v>30618552000</v>
      </c>
      <c r="R57" s="1">
        <v>19291742000</v>
      </c>
      <c r="S57" s="1">
        <f t="shared" si="12"/>
        <v>11326810000</v>
      </c>
      <c r="T57" s="1">
        <v>0</v>
      </c>
    </row>
    <row r="58" spans="1:20" x14ac:dyDescent="0.25">
      <c r="A58" t="str">
        <f t="shared" si="0"/>
        <v>111</v>
      </c>
      <c r="B58" t="str">
        <f t="shared" si="1"/>
        <v>00</v>
      </c>
      <c r="C58" t="s">
        <v>2</v>
      </c>
      <c r="D58" t="str">
        <f t="shared" si="2"/>
        <v>2</v>
      </c>
      <c r="E58" t="str">
        <f t="shared" si="3"/>
        <v>1</v>
      </c>
      <c r="F58" t="str">
        <f t="shared" si="4"/>
        <v>2</v>
      </c>
      <c r="G58" t="str">
        <f t="shared" si="5"/>
        <v>04</v>
      </c>
      <c r="H58" t="str">
        <f t="shared" si="6"/>
        <v>03</v>
      </c>
      <c r="I58" t="str">
        <f t="shared" si="7"/>
        <v>05</v>
      </c>
      <c r="J58" t="str">
        <f t="shared" si="8"/>
        <v/>
      </c>
      <c r="K58" t="str">
        <f t="shared" si="9"/>
        <v/>
      </c>
      <c r="L58" t="str">
        <f t="shared" si="18"/>
        <v>2-1-2-04-03-05</v>
      </c>
      <c r="M58" t="str">
        <f>VLOOKUP(L58,'Sep PREDIS'!$J$3:$K$487,2,FALSE)</f>
        <v>Predial Unificado</v>
      </c>
      <c r="N58" t="s">
        <v>93</v>
      </c>
      <c r="O58" s="1">
        <v>82277276000</v>
      </c>
      <c r="P58" s="1">
        <v>0</v>
      </c>
      <c r="Q58" s="1">
        <f t="shared" si="11"/>
        <v>82277276000</v>
      </c>
      <c r="R58" s="1">
        <v>35860807000</v>
      </c>
      <c r="S58" s="1">
        <f t="shared" si="12"/>
        <v>46416469000</v>
      </c>
      <c r="T58" s="1">
        <v>0</v>
      </c>
    </row>
    <row r="59" spans="1:20" x14ac:dyDescent="0.25">
      <c r="A59" t="str">
        <f t="shared" si="0"/>
        <v>111</v>
      </c>
      <c r="B59" t="str">
        <f t="shared" si="1"/>
        <v>00</v>
      </c>
      <c r="C59" t="s">
        <v>2</v>
      </c>
      <c r="D59" t="str">
        <f t="shared" si="2"/>
        <v>2</v>
      </c>
      <c r="E59" t="str">
        <f t="shared" si="3"/>
        <v>1</v>
      </c>
      <c r="F59" t="str">
        <f t="shared" si="4"/>
        <v>2</v>
      </c>
      <c r="G59" t="str">
        <f t="shared" si="5"/>
        <v>04</v>
      </c>
      <c r="H59" t="str">
        <f t="shared" si="6"/>
        <v>03</v>
      </c>
      <c r="I59" t="str">
        <f t="shared" si="7"/>
        <v>06</v>
      </c>
      <c r="J59" t="str">
        <f t="shared" si="8"/>
        <v/>
      </c>
      <c r="K59" t="str">
        <f t="shared" si="9"/>
        <v/>
      </c>
      <c r="L59" t="str">
        <f t="shared" si="18"/>
        <v>2-1-2-04-03-06</v>
      </c>
      <c r="M59" t="str">
        <f>VLOOKUP(L59,'Sep PREDIS'!$J$3:$K$487,2,FALSE)</f>
        <v>Industria y Comercio</v>
      </c>
      <c r="N59" t="s">
        <v>94</v>
      </c>
      <c r="O59" s="1">
        <v>27247531000</v>
      </c>
      <c r="P59" s="1">
        <v>0</v>
      </c>
      <c r="Q59" s="1">
        <f t="shared" si="11"/>
        <v>27247531000</v>
      </c>
      <c r="R59" s="1">
        <v>13585818818</v>
      </c>
      <c r="S59" s="1">
        <f t="shared" si="12"/>
        <v>13661712182</v>
      </c>
      <c r="T59" s="1">
        <v>0</v>
      </c>
    </row>
    <row r="60" spans="1:20" x14ac:dyDescent="0.25">
      <c r="A60" t="str">
        <f t="shared" si="0"/>
        <v>111</v>
      </c>
      <c r="B60" t="str">
        <f t="shared" si="1"/>
        <v>00</v>
      </c>
      <c r="C60" t="s">
        <v>2</v>
      </c>
      <c r="D60" t="str">
        <f t="shared" si="2"/>
        <v>2</v>
      </c>
      <c r="E60" t="str">
        <f t="shared" si="3"/>
        <v>1</v>
      </c>
      <c r="F60" t="str">
        <f t="shared" si="4"/>
        <v>2</v>
      </c>
      <c r="G60" t="str">
        <f t="shared" si="5"/>
        <v>04</v>
      </c>
      <c r="H60" t="str">
        <f t="shared" si="6"/>
        <v>03</v>
      </c>
      <c r="I60" t="str">
        <f t="shared" si="7"/>
        <v>07</v>
      </c>
      <c r="J60" t="str">
        <f t="shared" si="8"/>
        <v/>
      </c>
      <c r="K60" t="str">
        <f t="shared" si="9"/>
        <v/>
      </c>
      <c r="L60" t="str">
        <f t="shared" si="18"/>
        <v>2-1-2-04-03-07</v>
      </c>
      <c r="M60" t="str">
        <f>VLOOKUP(L60,'Sep PREDIS'!$J$3:$K$487,2,FALSE)</f>
        <v>Tasas Retributivas</v>
      </c>
      <c r="N60" t="s">
        <v>95</v>
      </c>
      <c r="O60" s="1">
        <v>0</v>
      </c>
      <c r="P60" s="1">
        <v>0</v>
      </c>
      <c r="Q60" s="1">
        <f t="shared" si="11"/>
        <v>0</v>
      </c>
      <c r="R60" s="1">
        <v>4597</v>
      </c>
      <c r="S60" s="1">
        <f t="shared" si="12"/>
        <v>-4597</v>
      </c>
      <c r="T60" s="1">
        <v>0</v>
      </c>
    </row>
    <row r="61" spans="1:20" x14ac:dyDescent="0.25">
      <c r="A61" t="str">
        <f t="shared" si="0"/>
        <v>111</v>
      </c>
      <c r="B61" t="str">
        <f t="shared" si="1"/>
        <v>00</v>
      </c>
      <c r="C61" t="s">
        <v>2</v>
      </c>
      <c r="D61" t="str">
        <f t="shared" si="2"/>
        <v>2</v>
      </c>
      <c r="E61" t="str">
        <f t="shared" si="3"/>
        <v>1</v>
      </c>
      <c r="F61" t="str">
        <f t="shared" si="4"/>
        <v>2</v>
      </c>
      <c r="G61" t="str">
        <f t="shared" si="5"/>
        <v>04</v>
      </c>
      <c r="H61" t="str">
        <f t="shared" si="6"/>
        <v>03</v>
      </c>
      <c r="I61" t="str">
        <f t="shared" si="7"/>
        <v>08</v>
      </c>
      <c r="J61" t="str">
        <f t="shared" si="8"/>
        <v/>
      </c>
      <c r="K61" t="str">
        <f t="shared" si="9"/>
        <v/>
      </c>
      <c r="L61" t="str">
        <f t="shared" si="18"/>
        <v>2-1-2-04-03-08</v>
      </c>
      <c r="M61" t="str">
        <f>VLOOKUP(L61,'Sep PREDIS'!$J$3:$K$487,2,FALSE)</f>
        <v>Código Nacional de Policía y Convivencia Ciudadana</v>
      </c>
      <c r="N61" t="s">
        <v>96</v>
      </c>
      <c r="O61" s="1">
        <v>66012000</v>
      </c>
      <c r="P61" s="1">
        <v>0</v>
      </c>
      <c r="Q61" s="1">
        <f t="shared" si="11"/>
        <v>66012000</v>
      </c>
      <c r="R61" s="1">
        <v>7627192</v>
      </c>
      <c r="S61" s="1">
        <f t="shared" si="12"/>
        <v>58384808</v>
      </c>
      <c r="T61" s="1">
        <v>0</v>
      </c>
    </row>
    <row r="62" spans="1:20" x14ac:dyDescent="0.25">
      <c r="A62" t="str">
        <f t="shared" si="0"/>
        <v>111</v>
      </c>
      <c r="B62" t="str">
        <f t="shared" si="1"/>
        <v>00</v>
      </c>
      <c r="C62" t="s">
        <v>2</v>
      </c>
      <c r="D62" t="str">
        <f t="shared" si="2"/>
        <v>2</v>
      </c>
      <c r="E62" t="str">
        <f t="shared" si="3"/>
        <v>1</v>
      </c>
      <c r="F62" t="str">
        <f t="shared" si="4"/>
        <v>2</v>
      </c>
      <c r="G62" t="str">
        <f t="shared" si="5"/>
        <v>04</v>
      </c>
      <c r="H62" t="str">
        <f t="shared" si="6"/>
        <v>03</v>
      </c>
      <c r="I62" t="str">
        <f t="shared" si="7"/>
        <v>10</v>
      </c>
      <c r="J62" t="str">
        <f t="shared" si="8"/>
        <v/>
      </c>
      <c r="K62" t="str">
        <f t="shared" si="9"/>
        <v/>
      </c>
      <c r="L62" t="str">
        <f t="shared" si="18"/>
        <v>2-1-2-04-03-10</v>
      </c>
      <c r="M62" t="str">
        <f>VLOOKUP(L62,'Sep PREDIS'!$J$3:$K$487,2,FALSE)</f>
        <v>Intereses Moratorios no clasificadas en otro numeral rentístico</v>
      </c>
      <c r="N62" t="s">
        <v>97</v>
      </c>
      <c r="O62" s="1">
        <v>1620625000</v>
      </c>
      <c r="P62" s="1">
        <v>0</v>
      </c>
      <c r="Q62" s="1">
        <f t="shared" si="11"/>
        <v>1620625000</v>
      </c>
      <c r="R62" s="1">
        <v>3416655967</v>
      </c>
      <c r="S62" s="1">
        <f t="shared" si="12"/>
        <v>-1796030967</v>
      </c>
      <c r="T62" s="1">
        <v>0</v>
      </c>
    </row>
    <row r="63" spans="1:20" x14ac:dyDescent="0.25">
      <c r="A63" t="str">
        <f t="shared" si="0"/>
        <v>111</v>
      </c>
      <c r="B63" t="str">
        <f t="shared" si="1"/>
        <v>00</v>
      </c>
      <c r="C63" t="s">
        <v>2</v>
      </c>
      <c r="D63" t="str">
        <f t="shared" si="2"/>
        <v>2</v>
      </c>
      <c r="E63" t="str">
        <f t="shared" si="3"/>
        <v>1</v>
      </c>
      <c r="F63" t="str">
        <f t="shared" si="4"/>
        <v>2</v>
      </c>
      <c r="G63" t="str">
        <f t="shared" si="5"/>
        <v>05</v>
      </c>
      <c r="H63" t="str">
        <f t="shared" si="6"/>
        <v>01</v>
      </c>
      <c r="I63" t="str">
        <f t="shared" si="7"/>
        <v>01</v>
      </c>
      <c r="J63" t="str">
        <f t="shared" si="8"/>
        <v>01</v>
      </c>
      <c r="K63" t="str">
        <f t="shared" si="9"/>
        <v>01</v>
      </c>
      <c r="L63" t="str">
        <f t="shared" si="17"/>
        <v>2-1-2-05-01-01-0001-001</v>
      </c>
      <c r="M63" t="str">
        <f>VLOOKUP(L63,'Sep PREDIS'!$J$3:$K$487,2,FALSE)</f>
        <v>Servicios ejecutivos de la Administración Pública</v>
      </c>
      <c r="N63" t="s">
        <v>98</v>
      </c>
      <c r="O63" s="1">
        <v>6016424000</v>
      </c>
      <c r="P63" s="1">
        <v>0</v>
      </c>
      <c r="Q63" s="1">
        <f t="shared" si="11"/>
        <v>6016424000</v>
      </c>
      <c r="R63" s="1">
        <v>9977054012</v>
      </c>
      <c r="S63" s="1">
        <f t="shared" si="12"/>
        <v>-3960630012</v>
      </c>
      <c r="T63" s="1">
        <v>0</v>
      </c>
    </row>
    <row r="64" spans="1:20" x14ac:dyDescent="0.25">
      <c r="A64" t="str">
        <f t="shared" si="0"/>
        <v>111</v>
      </c>
      <c r="B64" t="str">
        <f t="shared" si="1"/>
        <v>00</v>
      </c>
      <c r="C64" t="s">
        <v>2</v>
      </c>
      <c r="D64" t="str">
        <f t="shared" si="2"/>
        <v>2</v>
      </c>
      <c r="E64" t="str">
        <f t="shared" si="3"/>
        <v>1</v>
      </c>
      <c r="F64" t="str">
        <f t="shared" si="4"/>
        <v>2</v>
      </c>
      <c r="G64" t="str">
        <f t="shared" si="5"/>
        <v>05</v>
      </c>
      <c r="H64" t="str">
        <f t="shared" si="6"/>
        <v>01</v>
      </c>
      <c r="I64" t="str">
        <f t="shared" si="7"/>
        <v>01</v>
      </c>
      <c r="J64" t="str">
        <f t="shared" si="8"/>
        <v>01</v>
      </c>
      <c r="K64" t="str">
        <f t="shared" si="9"/>
        <v>02</v>
      </c>
      <c r="L64" t="str">
        <f t="shared" si="17"/>
        <v>2-1-2-05-01-01-0001-002</v>
      </c>
      <c r="M64" t="str">
        <f>VLOOKUP(L64,'Sep PREDIS'!$J$3:$K$487,2,FALSE)</f>
        <v>Servicios de alquiler o arrendamiento con o sin opción de compra relativos a bienes inmuebles propios o arrendados</v>
      </c>
      <c r="N64" t="s">
        <v>99</v>
      </c>
      <c r="O64" s="1">
        <v>3007821000</v>
      </c>
      <c r="P64" s="1">
        <v>0</v>
      </c>
      <c r="Q64" s="1">
        <f t="shared" si="11"/>
        <v>3007821000</v>
      </c>
      <c r="R64" s="1">
        <v>1584255458</v>
      </c>
      <c r="S64" s="1">
        <f t="shared" si="12"/>
        <v>1423565542</v>
      </c>
      <c r="T64" s="1">
        <v>0</v>
      </c>
    </row>
    <row r="65" spans="1:20" x14ac:dyDescent="0.25">
      <c r="A65" t="str">
        <f t="shared" si="0"/>
        <v>111</v>
      </c>
      <c r="B65" t="str">
        <f t="shared" si="1"/>
        <v>00</v>
      </c>
      <c r="C65" t="s">
        <v>2</v>
      </c>
      <c r="D65" t="str">
        <f t="shared" si="2"/>
        <v>2</v>
      </c>
      <c r="E65" t="str">
        <f t="shared" si="3"/>
        <v>1</v>
      </c>
      <c r="F65" t="str">
        <f t="shared" si="4"/>
        <v>2</v>
      </c>
      <c r="G65" t="str">
        <f t="shared" si="5"/>
        <v>05</v>
      </c>
      <c r="H65" t="str">
        <f t="shared" si="6"/>
        <v>01</v>
      </c>
      <c r="I65" t="str">
        <f t="shared" si="7"/>
        <v>01</v>
      </c>
      <c r="J65" t="str">
        <f t="shared" si="8"/>
        <v>01</v>
      </c>
      <c r="K65" t="str">
        <f t="shared" si="9"/>
        <v>03</v>
      </c>
      <c r="L65" t="str">
        <f t="shared" si="17"/>
        <v>2-1-2-05-01-01-0001-003</v>
      </c>
      <c r="M65" t="str">
        <f>VLOOKUP(L65,'Sep PREDIS'!$J$3:$K$487,2,FALSE)</f>
        <v>Servicios de oficinas centrales</v>
      </c>
      <c r="N65" t="s">
        <v>100</v>
      </c>
      <c r="O65" s="1">
        <v>12875668000</v>
      </c>
      <c r="P65" s="1">
        <v>0</v>
      </c>
      <c r="Q65" s="1">
        <f t="shared" si="11"/>
        <v>12875668000</v>
      </c>
      <c r="R65" s="1">
        <v>8269490687</v>
      </c>
      <c r="S65" s="1">
        <f t="shared" si="12"/>
        <v>4606177313</v>
      </c>
      <c r="T65" s="1">
        <v>0</v>
      </c>
    </row>
    <row r="66" spans="1:20" x14ac:dyDescent="0.25">
      <c r="A66" t="str">
        <f t="shared" si="0"/>
        <v>111</v>
      </c>
      <c r="B66" t="str">
        <f t="shared" si="1"/>
        <v>00</v>
      </c>
      <c r="C66" t="s">
        <v>2</v>
      </c>
      <c r="D66" t="str">
        <f t="shared" si="2"/>
        <v>2</v>
      </c>
      <c r="E66" t="str">
        <f t="shared" si="3"/>
        <v>1</v>
      </c>
      <c r="F66" t="str">
        <f t="shared" si="4"/>
        <v>2</v>
      </c>
      <c r="G66" t="str">
        <f t="shared" si="5"/>
        <v>05</v>
      </c>
      <c r="H66" t="str">
        <f t="shared" si="6"/>
        <v>01</v>
      </c>
      <c r="I66" t="str">
        <f t="shared" si="7"/>
        <v>02</v>
      </c>
      <c r="J66" t="str">
        <f t="shared" si="8"/>
        <v>02</v>
      </c>
      <c r="K66" t="str">
        <f t="shared" si="9"/>
        <v/>
      </c>
      <c r="L66" t="str">
        <f t="shared" ref="L66:L76" si="19">D66&amp;"-"&amp;E66&amp;"-"&amp;F66&amp;"-"&amp;G66&amp;"-"&amp;H66&amp;"-"&amp;I66&amp;"-00"&amp;J66</f>
        <v>2-1-2-05-01-02-0002</v>
      </c>
      <c r="M66" t="str">
        <f>VLOOKUP(L66,'Sep PREDIS'!$J$3:$K$487,2,FALSE)</f>
        <v>Pasta o pulpa, papel y productos de papel; impresos y artículos relacionados</v>
      </c>
      <c r="N66" t="s">
        <v>102</v>
      </c>
      <c r="O66" s="1">
        <v>0</v>
      </c>
      <c r="P66" s="1">
        <v>0</v>
      </c>
      <c r="Q66" s="1">
        <f t="shared" si="11"/>
        <v>0</v>
      </c>
      <c r="R66" s="1">
        <v>399500</v>
      </c>
      <c r="S66" s="1">
        <f t="shared" si="12"/>
        <v>-399500</v>
      </c>
      <c r="T66" s="1">
        <v>0</v>
      </c>
    </row>
    <row r="67" spans="1:20" x14ac:dyDescent="0.25">
      <c r="A67" t="str">
        <f t="shared" si="0"/>
        <v>111</v>
      </c>
      <c r="B67" t="str">
        <f t="shared" si="1"/>
        <v>00</v>
      </c>
      <c r="C67" s="3" t="s">
        <v>2</v>
      </c>
      <c r="D67" t="str">
        <f t="shared" si="2"/>
        <v>2</v>
      </c>
      <c r="E67" t="str">
        <f t="shared" si="3"/>
        <v>2</v>
      </c>
      <c r="F67" t="str">
        <f t="shared" si="4"/>
        <v>1</v>
      </c>
      <c r="G67" t="str">
        <f t="shared" si="5"/>
        <v>01</v>
      </c>
      <c r="H67" t="str">
        <f t="shared" si="6"/>
        <v>01</v>
      </c>
      <c r="I67" t="str">
        <f t="shared" si="7"/>
        <v>01</v>
      </c>
      <c r="J67" t="str">
        <f t="shared" si="8"/>
        <v>01</v>
      </c>
      <c r="K67" t="str">
        <f t="shared" si="9"/>
        <v/>
      </c>
      <c r="L67" t="str">
        <f t="shared" si="19"/>
        <v>2-2-1-01-01-01-0001</v>
      </c>
      <c r="M67" t="str">
        <f>VLOOKUP(L67,'Sep PREDIS'!$J$3:$K$487,2,FALSE)</f>
        <v>Prestación del Servicio</v>
      </c>
      <c r="N67" s="3" t="s">
        <v>103</v>
      </c>
      <c r="O67" s="4">
        <v>2132837000000</v>
      </c>
      <c r="P67" s="1">
        <v>92818229437</v>
      </c>
      <c r="Q67" s="1">
        <f t="shared" si="11"/>
        <v>2225655229437</v>
      </c>
      <c r="R67" s="1">
        <v>2225655229437</v>
      </c>
      <c r="S67" s="1">
        <f t="shared" si="12"/>
        <v>0</v>
      </c>
      <c r="T67" s="1">
        <v>0</v>
      </c>
    </row>
    <row r="68" spans="1:20" x14ac:dyDescent="0.25">
      <c r="A68" t="str">
        <f t="shared" si="0"/>
        <v>111</v>
      </c>
      <c r="B68" t="str">
        <f t="shared" si="1"/>
        <v>00</v>
      </c>
      <c r="C68" t="s">
        <v>2</v>
      </c>
      <c r="D68" t="str">
        <f t="shared" si="2"/>
        <v>2</v>
      </c>
      <c r="E68" t="str">
        <f t="shared" si="3"/>
        <v>2</v>
      </c>
      <c r="F68" t="str">
        <f t="shared" si="4"/>
        <v>1</v>
      </c>
      <c r="G68" t="str">
        <f t="shared" si="5"/>
        <v>01</v>
      </c>
      <c r="H68" t="str">
        <f t="shared" si="6"/>
        <v>01</v>
      </c>
      <c r="I68" t="str">
        <f t="shared" si="7"/>
        <v>01</v>
      </c>
      <c r="J68" t="str">
        <f t="shared" si="8"/>
        <v>02</v>
      </c>
      <c r="K68" t="str">
        <f t="shared" si="9"/>
        <v/>
      </c>
      <c r="L68" t="str">
        <f t="shared" si="19"/>
        <v>2-2-1-01-01-01-0002</v>
      </c>
      <c r="M68" t="str">
        <f>VLOOKUP(L68,'Sep PREDIS'!$J$3:$K$487,2,FALSE)</f>
        <v>Cancelación de prestaciones sociales del magisterio</v>
      </c>
      <c r="N68" t="s">
        <v>104</v>
      </c>
      <c r="O68" s="1">
        <v>54282879000</v>
      </c>
      <c r="P68" s="1">
        <v>-812853321</v>
      </c>
      <c r="Q68" s="1">
        <f t="shared" si="11"/>
        <v>53470025679</v>
      </c>
      <c r="R68" s="1">
        <v>53470025679</v>
      </c>
      <c r="S68" s="1">
        <f t="shared" si="12"/>
        <v>0</v>
      </c>
      <c r="T68" s="1">
        <v>0</v>
      </c>
    </row>
    <row r="69" spans="1:20" x14ac:dyDescent="0.25">
      <c r="A69" t="str">
        <f t="shared" si="0"/>
        <v>111</v>
      </c>
      <c r="B69" t="str">
        <f t="shared" si="1"/>
        <v>00</v>
      </c>
      <c r="C69" t="s">
        <v>2</v>
      </c>
      <c r="D69" t="str">
        <f t="shared" si="2"/>
        <v>2</v>
      </c>
      <c r="E69" t="str">
        <f t="shared" si="3"/>
        <v>2</v>
      </c>
      <c r="F69" t="str">
        <f t="shared" si="4"/>
        <v>1</v>
      </c>
      <c r="G69" t="str">
        <f t="shared" si="5"/>
        <v>01</v>
      </c>
      <c r="H69" t="str">
        <f t="shared" si="6"/>
        <v>01</v>
      </c>
      <c r="I69" t="str">
        <f t="shared" si="7"/>
        <v>01</v>
      </c>
      <c r="J69" t="str">
        <f t="shared" si="8"/>
        <v>03</v>
      </c>
      <c r="K69" t="str">
        <f t="shared" si="9"/>
        <v/>
      </c>
      <c r="L69" t="str">
        <f t="shared" si="19"/>
        <v>2-2-1-01-01-01-0003</v>
      </c>
      <c r="M69" t="str">
        <f>VLOOKUP(L69,'Sep PREDIS'!$J$3:$K$487,2,FALSE)</f>
        <v>Calidad por matrícula oficial</v>
      </c>
      <c r="N69" t="s">
        <v>105</v>
      </c>
      <c r="O69" s="1">
        <v>31951074000</v>
      </c>
      <c r="P69" s="1">
        <v>1100976197</v>
      </c>
      <c r="Q69" s="1">
        <f t="shared" si="11"/>
        <v>33052050197</v>
      </c>
      <c r="R69" s="1">
        <v>33052050197</v>
      </c>
      <c r="S69" s="1">
        <f t="shared" si="12"/>
        <v>0</v>
      </c>
      <c r="T69" s="1">
        <v>0</v>
      </c>
    </row>
    <row r="70" spans="1:20" x14ac:dyDescent="0.25">
      <c r="A70" t="str">
        <f t="shared" ref="A70:A133" si="20">MID(C70,2,3)</f>
        <v>111</v>
      </c>
      <c r="B70" t="str">
        <f t="shared" ref="B70:B133" si="21">MID(C70,6,2)</f>
        <v>00</v>
      </c>
      <c r="C70" t="s">
        <v>2</v>
      </c>
      <c r="D70" t="str">
        <f t="shared" ref="D70:D133" si="22">MID($N70,2,1)</f>
        <v>2</v>
      </c>
      <c r="E70" t="str">
        <f t="shared" ref="E70:E133" si="23">MID($N70,3,1)</f>
        <v>2</v>
      </c>
      <c r="F70" t="str">
        <f t="shared" ref="F70:F133" si="24">MID($N70,5,1)</f>
        <v>1</v>
      </c>
      <c r="G70" t="str">
        <f t="shared" ref="G70:G133" si="25">MID($N70,6,2)</f>
        <v>01</v>
      </c>
      <c r="H70" t="str">
        <f t="shared" ref="H70:H133" si="26">MID($N70,8,2)</f>
        <v>01</v>
      </c>
      <c r="I70" t="str">
        <f t="shared" ref="I70:I133" si="27">MID($N70,10,2)</f>
        <v>01</v>
      </c>
      <c r="J70" t="str">
        <f t="shared" ref="J70:J133" si="28">MID($N70,12,2)</f>
        <v>04</v>
      </c>
      <c r="K70" t="str">
        <f t="shared" ref="K70:K133" si="29">MID($N70,14,2)</f>
        <v/>
      </c>
      <c r="L70" t="str">
        <f t="shared" si="19"/>
        <v>2-2-1-01-01-01-0004</v>
      </c>
      <c r="M70" t="str">
        <f>VLOOKUP(L70,'Sep PREDIS'!$J$3:$K$487,2,FALSE)</f>
        <v>Calidad Gratuidad</v>
      </c>
      <c r="N70" t="s">
        <v>107</v>
      </c>
      <c r="O70" s="1">
        <v>52754812000</v>
      </c>
      <c r="P70" s="1">
        <v>13953188883</v>
      </c>
      <c r="Q70" s="1">
        <f t="shared" ref="Q70:Q133" si="30">+O70+P70</f>
        <v>66708000883</v>
      </c>
      <c r="R70" s="1">
        <v>66708000883</v>
      </c>
      <c r="S70" s="1">
        <f t="shared" ref="S70:S133" si="31">+Q70-R70</f>
        <v>0</v>
      </c>
      <c r="T70" s="1">
        <v>0</v>
      </c>
    </row>
    <row r="71" spans="1:20" x14ac:dyDescent="0.25">
      <c r="A71" t="str">
        <f t="shared" si="20"/>
        <v>111</v>
      </c>
      <c r="B71" t="str">
        <f t="shared" si="21"/>
        <v>00</v>
      </c>
      <c r="C71" t="s">
        <v>2</v>
      </c>
      <c r="D71" t="str">
        <f t="shared" si="22"/>
        <v>2</v>
      </c>
      <c r="E71" t="str">
        <f t="shared" si="23"/>
        <v>2</v>
      </c>
      <c r="F71" t="str">
        <f t="shared" si="24"/>
        <v>1</v>
      </c>
      <c r="G71" t="str">
        <f t="shared" si="25"/>
        <v>01</v>
      </c>
      <c r="H71" t="str">
        <f t="shared" si="26"/>
        <v>01</v>
      </c>
      <c r="I71" t="str">
        <f t="shared" si="27"/>
        <v>02</v>
      </c>
      <c r="J71" t="str">
        <f t="shared" si="28"/>
        <v>01</v>
      </c>
      <c r="K71" t="str">
        <f t="shared" si="29"/>
        <v/>
      </c>
      <c r="L71" t="str">
        <f t="shared" si="19"/>
        <v>2-2-1-01-01-02-0001</v>
      </c>
      <c r="M71" t="str">
        <f>VLOOKUP(L71,'Sep PREDIS'!$J$3:$K$487,2,FALSE)</f>
        <v>Prestación del Servicio</v>
      </c>
      <c r="N71" t="s">
        <v>108</v>
      </c>
      <c r="O71" s="1">
        <v>40693468000</v>
      </c>
      <c r="P71" s="1">
        <v>-36157495361</v>
      </c>
      <c r="Q71" s="1">
        <f t="shared" si="30"/>
        <v>4535972639</v>
      </c>
      <c r="R71" s="1">
        <v>4535972639</v>
      </c>
      <c r="S71" s="1">
        <f t="shared" si="31"/>
        <v>0</v>
      </c>
      <c r="T71" s="1">
        <v>0</v>
      </c>
    </row>
    <row r="72" spans="1:20" x14ac:dyDescent="0.25">
      <c r="A72" t="str">
        <f t="shared" si="20"/>
        <v>111</v>
      </c>
      <c r="B72" t="str">
        <f t="shared" si="21"/>
        <v>00</v>
      </c>
      <c r="C72" t="s">
        <v>2</v>
      </c>
      <c r="D72" t="str">
        <f t="shared" si="22"/>
        <v>2</v>
      </c>
      <c r="E72" t="str">
        <f t="shared" si="23"/>
        <v>2</v>
      </c>
      <c r="F72" t="str">
        <f t="shared" si="24"/>
        <v>1</v>
      </c>
      <c r="G72" t="str">
        <f t="shared" si="25"/>
        <v>01</v>
      </c>
      <c r="H72" t="str">
        <f t="shared" si="26"/>
        <v>01</v>
      </c>
      <c r="I72" t="str">
        <f t="shared" si="27"/>
        <v>02</v>
      </c>
      <c r="J72" t="str">
        <f t="shared" si="28"/>
        <v>02</v>
      </c>
      <c r="K72" t="str">
        <f t="shared" si="29"/>
        <v/>
      </c>
      <c r="L72" t="str">
        <f t="shared" si="19"/>
        <v>2-2-1-01-01-02-0002</v>
      </c>
      <c r="M72" t="str">
        <f>VLOOKUP(L72,'Sep PREDIS'!$J$3:$K$487,2,FALSE)</f>
        <v>Régimen Subsidiado</v>
      </c>
      <c r="N72" t="s">
        <v>109</v>
      </c>
      <c r="O72" s="1">
        <v>426615000000</v>
      </c>
      <c r="P72" s="1">
        <v>44517341044</v>
      </c>
      <c r="Q72" s="1">
        <f t="shared" si="30"/>
        <v>471132341044</v>
      </c>
      <c r="R72" s="1">
        <v>471132341044</v>
      </c>
      <c r="S72" s="1">
        <f t="shared" si="31"/>
        <v>0</v>
      </c>
      <c r="T72" s="1">
        <v>0</v>
      </c>
    </row>
    <row r="73" spans="1:20" x14ac:dyDescent="0.25">
      <c r="A73" t="str">
        <f t="shared" si="20"/>
        <v>111</v>
      </c>
      <c r="B73" t="str">
        <f t="shared" si="21"/>
        <v>00</v>
      </c>
      <c r="C73" t="s">
        <v>2</v>
      </c>
      <c r="D73" t="str">
        <f t="shared" si="22"/>
        <v>2</v>
      </c>
      <c r="E73" t="str">
        <f t="shared" si="23"/>
        <v>2</v>
      </c>
      <c r="F73" t="str">
        <f t="shared" si="24"/>
        <v>1</v>
      </c>
      <c r="G73" t="str">
        <f t="shared" si="25"/>
        <v>01</v>
      </c>
      <c r="H73" t="str">
        <f t="shared" si="26"/>
        <v>01</v>
      </c>
      <c r="I73" t="str">
        <f t="shared" si="27"/>
        <v>02</v>
      </c>
      <c r="J73" t="str">
        <f t="shared" si="28"/>
        <v>03</v>
      </c>
      <c r="K73" t="str">
        <f t="shared" si="29"/>
        <v/>
      </c>
      <c r="L73" t="str">
        <f t="shared" si="19"/>
        <v>2-2-1-01-01-02-0003</v>
      </c>
      <c r="M73" t="str">
        <f>VLOOKUP(L73,'Sep PREDIS'!$J$3:$K$487,2,FALSE)</f>
        <v>Salud Pública</v>
      </c>
      <c r="N73" t="s">
        <v>110</v>
      </c>
      <c r="O73" s="1">
        <v>91397000000</v>
      </c>
      <c r="P73" s="1">
        <v>10770838798</v>
      </c>
      <c r="Q73" s="1">
        <f t="shared" si="30"/>
        <v>102167838798</v>
      </c>
      <c r="R73" s="1">
        <v>102167838798</v>
      </c>
      <c r="S73" s="1">
        <f t="shared" si="31"/>
        <v>0</v>
      </c>
      <c r="T73" s="1">
        <v>0</v>
      </c>
    </row>
    <row r="74" spans="1:20" x14ac:dyDescent="0.25">
      <c r="A74" t="str">
        <f t="shared" si="20"/>
        <v>111</v>
      </c>
      <c r="B74" t="str">
        <f t="shared" si="21"/>
        <v>00</v>
      </c>
      <c r="C74" t="s">
        <v>2</v>
      </c>
      <c r="D74" t="str">
        <f t="shared" si="22"/>
        <v>2</v>
      </c>
      <c r="E74" t="str">
        <f t="shared" si="23"/>
        <v>2</v>
      </c>
      <c r="F74" t="str">
        <f t="shared" si="24"/>
        <v>1</v>
      </c>
      <c r="G74" t="str">
        <f t="shared" si="25"/>
        <v>01</v>
      </c>
      <c r="H74" t="str">
        <f t="shared" si="26"/>
        <v>01</v>
      </c>
      <c r="I74" t="str">
        <f t="shared" si="27"/>
        <v>03</v>
      </c>
      <c r="J74" t="str">
        <f t="shared" si="28"/>
        <v>01</v>
      </c>
      <c r="K74" t="str">
        <f t="shared" si="29"/>
        <v/>
      </c>
      <c r="L74" t="str">
        <f t="shared" si="19"/>
        <v>2-2-1-01-01-03-0001</v>
      </c>
      <c r="M74" t="str">
        <f>VLOOKUP(L74,'Sep PREDIS'!$J$3:$K$487,2,FALSE)</f>
        <v>Deporte y recreación</v>
      </c>
      <c r="N74" t="s">
        <v>111</v>
      </c>
      <c r="O74" s="1">
        <v>21129284000</v>
      </c>
      <c r="P74" s="1">
        <v>0</v>
      </c>
      <c r="Q74" s="1">
        <f t="shared" si="30"/>
        <v>21129284000</v>
      </c>
      <c r="R74" s="1">
        <v>20068205429</v>
      </c>
      <c r="S74" s="1">
        <f t="shared" si="31"/>
        <v>1061078571</v>
      </c>
      <c r="T74" s="1">
        <v>0</v>
      </c>
    </row>
    <row r="75" spans="1:20" x14ac:dyDescent="0.25">
      <c r="A75" t="str">
        <f t="shared" si="20"/>
        <v>111</v>
      </c>
      <c r="B75" t="str">
        <f t="shared" si="21"/>
        <v>00</v>
      </c>
      <c r="C75" t="s">
        <v>2</v>
      </c>
      <c r="D75" t="str">
        <f t="shared" si="22"/>
        <v>2</v>
      </c>
      <c r="E75" t="str">
        <f t="shared" si="23"/>
        <v>2</v>
      </c>
      <c r="F75" t="str">
        <f t="shared" si="24"/>
        <v>1</v>
      </c>
      <c r="G75" t="str">
        <f t="shared" si="25"/>
        <v>01</v>
      </c>
      <c r="H75" t="str">
        <f t="shared" si="26"/>
        <v>01</v>
      </c>
      <c r="I75" t="str">
        <f t="shared" si="27"/>
        <v>03</v>
      </c>
      <c r="J75" t="str">
        <f t="shared" si="28"/>
        <v>02</v>
      </c>
      <c r="K75" t="str">
        <f t="shared" si="29"/>
        <v/>
      </c>
      <c r="L75" t="str">
        <f t="shared" si="19"/>
        <v>2-2-1-01-01-03-0002</v>
      </c>
      <c r="M75" t="str">
        <f>VLOOKUP(L75,'Sep PREDIS'!$J$3:$K$487,2,FALSE)</f>
        <v>Cultura</v>
      </c>
      <c r="N75" t="s">
        <v>113</v>
      </c>
      <c r="O75" s="1">
        <v>15846963000</v>
      </c>
      <c r="P75" s="1">
        <v>0</v>
      </c>
      <c r="Q75" s="1">
        <f t="shared" si="30"/>
        <v>15846963000</v>
      </c>
      <c r="R75" s="1">
        <v>15051154066</v>
      </c>
      <c r="S75" s="1">
        <f t="shared" si="31"/>
        <v>795808934</v>
      </c>
      <c r="T75" s="1">
        <v>0</v>
      </c>
    </row>
    <row r="76" spans="1:20" x14ac:dyDescent="0.25">
      <c r="A76" t="str">
        <f t="shared" si="20"/>
        <v>111</v>
      </c>
      <c r="B76" t="str">
        <f t="shared" si="21"/>
        <v>00</v>
      </c>
      <c r="C76" t="s">
        <v>2</v>
      </c>
      <c r="D76" t="str">
        <f t="shared" si="22"/>
        <v>2</v>
      </c>
      <c r="E76" t="str">
        <f t="shared" si="23"/>
        <v>2</v>
      </c>
      <c r="F76" t="str">
        <f t="shared" si="24"/>
        <v>1</v>
      </c>
      <c r="G76" t="str">
        <f t="shared" si="25"/>
        <v>01</v>
      </c>
      <c r="H76" t="str">
        <f t="shared" si="26"/>
        <v>01</v>
      </c>
      <c r="I76" t="str">
        <f t="shared" si="27"/>
        <v>03</v>
      </c>
      <c r="J76" t="str">
        <f t="shared" si="28"/>
        <v>03</v>
      </c>
      <c r="K76" t="str">
        <f t="shared" si="29"/>
        <v/>
      </c>
      <c r="L76" t="str">
        <f t="shared" si="19"/>
        <v>2-2-1-01-01-03-0003</v>
      </c>
      <c r="M76" t="str">
        <f>VLOOKUP(L76,'Sep PREDIS'!$J$3:$K$487,2,FALSE)</f>
        <v>Libre inversión</v>
      </c>
      <c r="N76" t="s">
        <v>115</v>
      </c>
      <c r="O76" s="1">
        <v>200728195000</v>
      </c>
      <c r="P76" s="1">
        <v>0</v>
      </c>
      <c r="Q76" s="1">
        <f t="shared" si="30"/>
        <v>200728195000</v>
      </c>
      <c r="R76" s="1">
        <v>190647951525</v>
      </c>
      <c r="S76" s="1">
        <f t="shared" si="31"/>
        <v>10080243475</v>
      </c>
      <c r="T76" s="1">
        <v>0</v>
      </c>
    </row>
    <row r="77" spans="1:20" x14ac:dyDescent="0.25">
      <c r="A77" t="str">
        <f t="shared" si="20"/>
        <v>111</v>
      </c>
      <c r="B77" t="str">
        <f t="shared" si="21"/>
        <v>00</v>
      </c>
      <c r="C77" t="s">
        <v>2</v>
      </c>
      <c r="D77" t="str">
        <f t="shared" si="22"/>
        <v>2</v>
      </c>
      <c r="E77" t="str">
        <f t="shared" si="23"/>
        <v>2</v>
      </c>
      <c r="F77" t="str">
        <f t="shared" si="24"/>
        <v>1</v>
      </c>
      <c r="G77" t="str">
        <f t="shared" si="25"/>
        <v>01</v>
      </c>
      <c r="H77" t="str">
        <f t="shared" si="26"/>
        <v>01</v>
      </c>
      <c r="I77" t="str">
        <f t="shared" si="27"/>
        <v>04</v>
      </c>
      <c r="J77" t="str">
        <f t="shared" si="28"/>
        <v/>
      </c>
      <c r="K77" t="str">
        <f t="shared" si="29"/>
        <v/>
      </c>
      <c r="L77" t="str">
        <f t="shared" ref="L77:L79" si="32">D77&amp;"-"&amp;E77&amp;"-"&amp;F77&amp;"-"&amp;G77&amp;"-"&amp;H77&amp;"-"&amp;I77</f>
        <v>2-2-1-01-01-04</v>
      </c>
      <c r="M77" t="str">
        <f>VLOOKUP(L77,'Sep PREDIS'!$J$3:$K$487,2,FALSE)</f>
        <v>Restaurantes Escolares</v>
      </c>
      <c r="N77" t="s">
        <v>117</v>
      </c>
      <c r="O77" s="1">
        <v>8187831000</v>
      </c>
      <c r="P77" s="1">
        <v>-86151435</v>
      </c>
      <c r="Q77" s="1">
        <f t="shared" si="30"/>
        <v>8101679565</v>
      </c>
      <c r="R77" s="1">
        <v>11707830975</v>
      </c>
      <c r="S77" s="1">
        <f t="shared" si="31"/>
        <v>-3606151410</v>
      </c>
      <c r="T77" s="1">
        <v>0</v>
      </c>
    </row>
    <row r="78" spans="1:20" x14ac:dyDescent="0.25">
      <c r="A78" t="str">
        <f t="shared" si="20"/>
        <v>111</v>
      </c>
      <c r="B78" t="str">
        <f t="shared" si="21"/>
        <v>00</v>
      </c>
      <c r="C78" t="s">
        <v>2</v>
      </c>
      <c r="D78" t="str">
        <f t="shared" si="22"/>
        <v>2</v>
      </c>
      <c r="E78" t="str">
        <f t="shared" si="23"/>
        <v>2</v>
      </c>
      <c r="F78" t="str">
        <f t="shared" si="24"/>
        <v>1</v>
      </c>
      <c r="G78" t="str">
        <f t="shared" si="25"/>
        <v>01</v>
      </c>
      <c r="H78" t="str">
        <f t="shared" si="26"/>
        <v>01</v>
      </c>
      <c r="I78" t="str">
        <f t="shared" si="27"/>
        <v>05</v>
      </c>
      <c r="J78" t="str">
        <f t="shared" si="28"/>
        <v/>
      </c>
      <c r="K78" t="str">
        <f t="shared" si="29"/>
        <v/>
      </c>
      <c r="L78" t="str">
        <f t="shared" si="32"/>
        <v>2-2-1-01-01-05</v>
      </c>
      <c r="M78" t="str">
        <f>VLOOKUP(L78,'Sep PREDIS'!$J$3:$K$487,2,FALSE)</f>
        <v>Agua Potable y Saneamiento Básico</v>
      </c>
      <c r="N78" t="s">
        <v>118</v>
      </c>
      <c r="O78" s="1">
        <v>120511434000</v>
      </c>
      <c r="P78" s="1">
        <v>-4177327847</v>
      </c>
      <c r="Q78" s="1">
        <f t="shared" si="30"/>
        <v>116334106153</v>
      </c>
      <c r="R78" s="1">
        <v>116757614816</v>
      </c>
      <c r="S78" s="1">
        <f t="shared" si="31"/>
        <v>-423508663</v>
      </c>
      <c r="T78" s="1">
        <v>0</v>
      </c>
    </row>
    <row r="79" spans="1:20" x14ac:dyDescent="0.25">
      <c r="A79" t="str">
        <f t="shared" si="20"/>
        <v>111</v>
      </c>
      <c r="B79" t="str">
        <f t="shared" si="21"/>
        <v>00</v>
      </c>
      <c r="C79" t="s">
        <v>2</v>
      </c>
      <c r="D79" t="str">
        <f t="shared" si="22"/>
        <v>2</v>
      </c>
      <c r="E79" t="str">
        <f t="shared" si="23"/>
        <v>2</v>
      </c>
      <c r="F79" t="str">
        <f t="shared" si="24"/>
        <v>1</v>
      </c>
      <c r="G79" t="str">
        <f t="shared" si="25"/>
        <v>01</v>
      </c>
      <c r="H79" t="str">
        <f t="shared" si="26"/>
        <v>01</v>
      </c>
      <c r="I79" t="str">
        <f t="shared" si="27"/>
        <v>06</v>
      </c>
      <c r="J79" t="str">
        <f t="shared" si="28"/>
        <v/>
      </c>
      <c r="K79" t="str">
        <f t="shared" si="29"/>
        <v/>
      </c>
      <c r="L79" t="str">
        <f t="shared" si="32"/>
        <v>2-2-1-01-01-06</v>
      </c>
      <c r="M79" t="str">
        <f>VLOOKUP(L79,'Sep PREDIS'!$J$3:$K$487,2,FALSE)</f>
        <v>15% SGP Participación Departamento APSB</v>
      </c>
      <c r="N79" t="s">
        <v>119</v>
      </c>
      <c r="O79" s="1">
        <v>26229090000</v>
      </c>
      <c r="P79" s="1">
        <v>-621641896</v>
      </c>
      <c r="Q79" s="1">
        <f t="shared" si="30"/>
        <v>25607448104</v>
      </c>
      <c r="R79" s="1">
        <v>25183939437</v>
      </c>
      <c r="S79" s="1">
        <f t="shared" si="31"/>
        <v>423508667</v>
      </c>
      <c r="T79" s="1">
        <v>0</v>
      </c>
    </row>
    <row r="80" spans="1:20" x14ac:dyDescent="0.25">
      <c r="A80" t="str">
        <f t="shared" si="20"/>
        <v>111</v>
      </c>
      <c r="B80" t="str">
        <f t="shared" si="21"/>
        <v>00</v>
      </c>
      <c r="C80" t="s">
        <v>2</v>
      </c>
      <c r="D80" t="str">
        <f t="shared" si="22"/>
        <v>2</v>
      </c>
      <c r="E80" t="str">
        <f t="shared" si="23"/>
        <v>2</v>
      </c>
      <c r="F80" t="str">
        <f t="shared" si="24"/>
        <v>1</v>
      </c>
      <c r="G80" t="str">
        <f t="shared" si="25"/>
        <v>01</v>
      </c>
      <c r="H80" t="str">
        <f t="shared" si="26"/>
        <v>06</v>
      </c>
      <c r="I80" t="str">
        <f t="shared" si="27"/>
        <v>01</v>
      </c>
      <c r="J80" t="str">
        <f t="shared" si="28"/>
        <v>03</v>
      </c>
      <c r="K80" t="str">
        <f t="shared" si="29"/>
        <v>01</v>
      </c>
      <c r="L80" t="str">
        <f t="shared" ref="L80:L84" si="33">D80&amp;"-"&amp;E80&amp;"-"&amp;F80&amp;"-"&amp;G80&amp;"-"&amp;H80&amp;"-"&amp;I80&amp;"-00"&amp;J80&amp;"-0"&amp;K80</f>
        <v>2-2-1-01-06-01-0003-001</v>
      </c>
      <c r="M80" t="str">
        <f>VLOOKUP(L80,'Sep PREDIS'!$J$3:$K$487,2,FALSE)</f>
        <v>80% Libre Destinación</v>
      </c>
      <c r="N80" t="s">
        <v>120</v>
      </c>
      <c r="O80" s="1">
        <v>102539986000</v>
      </c>
      <c r="P80" s="1">
        <v>0</v>
      </c>
      <c r="Q80" s="1">
        <f t="shared" si="30"/>
        <v>102539986000</v>
      </c>
      <c r="R80" s="1">
        <v>98724223584</v>
      </c>
      <c r="S80" s="1">
        <f t="shared" si="31"/>
        <v>3815762416</v>
      </c>
      <c r="T80" s="1">
        <v>0</v>
      </c>
    </row>
    <row r="81" spans="1:20" x14ac:dyDescent="0.25">
      <c r="A81" t="str">
        <f t="shared" si="20"/>
        <v>111</v>
      </c>
      <c r="B81" t="str">
        <f t="shared" si="21"/>
        <v>00</v>
      </c>
      <c r="C81" t="s">
        <v>2</v>
      </c>
      <c r="D81" t="str">
        <f t="shared" si="22"/>
        <v>2</v>
      </c>
      <c r="E81" t="str">
        <f t="shared" si="23"/>
        <v>2</v>
      </c>
      <c r="F81" t="str">
        <f t="shared" si="24"/>
        <v>1</v>
      </c>
      <c r="G81" t="str">
        <f t="shared" si="25"/>
        <v>01</v>
      </c>
      <c r="H81" t="str">
        <f t="shared" si="26"/>
        <v>06</v>
      </c>
      <c r="I81" t="str">
        <f t="shared" si="27"/>
        <v>01</v>
      </c>
      <c r="J81" t="str">
        <f t="shared" si="28"/>
        <v>03</v>
      </c>
      <c r="K81" t="str">
        <f t="shared" si="29"/>
        <v>02</v>
      </c>
      <c r="L81" t="str">
        <f t="shared" si="33"/>
        <v>2-2-1-01-06-01-0003-002</v>
      </c>
      <c r="M81" t="str">
        <f>VLOOKUP(L81,'Sep PREDIS'!$J$3:$K$487,2,FALSE)</f>
        <v>20% FONPET</v>
      </c>
      <c r="N81" t="s">
        <v>121</v>
      </c>
      <c r="O81" s="1">
        <v>25634997000</v>
      </c>
      <c r="P81" s="1">
        <v>0</v>
      </c>
      <c r="Q81" s="1">
        <f t="shared" si="30"/>
        <v>25634997000</v>
      </c>
      <c r="R81" s="1">
        <v>24681055896</v>
      </c>
      <c r="S81" s="1">
        <f t="shared" si="31"/>
        <v>953941104</v>
      </c>
      <c r="T81" s="1">
        <v>0</v>
      </c>
    </row>
    <row r="82" spans="1:20" x14ac:dyDescent="0.25">
      <c r="A82" t="str">
        <f t="shared" si="20"/>
        <v>111</v>
      </c>
      <c r="B82" t="str">
        <f t="shared" si="21"/>
        <v>00</v>
      </c>
      <c r="C82" t="s">
        <v>2</v>
      </c>
      <c r="D82" t="str">
        <f t="shared" si="22"/>
        <v>2</v>
      </c>
      <c r="E82" t="str">
        <f t="shared" si="23"/>
        <v>2</v>
      </c>
      <c r="F82" t="str">
        <f t="shared" si="24"/>
        <v>1</v>
      </c>
      <c r="G82" t="str">
        <f t="shared" si="25"/>
        <v>01</v>
      </c>
      <c r="H82" t="str">
        <f t="shared" si="26"/>
        <v>06</v>
      </c>
      <c r="I82" t="str">
        <f t="shared" si="27"/>
        <v>01</v>
      </c>
      <c r="J82" t="str">
        <f t="shared" si="28"/>
        <v>06</v>
      </c>
      <c r="K82" t="str">
        <f t="shared" si="29"/>
        <v/>
      </c>
      <c r="L82" t="str">
        <f t="shared" ref="L82:L83" si="34">D82&amp;"-"&amp;E82&amp;"-"&amp;F82&amp;"-"&amp;G82&amp;"-"&amp;H82&amp;"-"&amp;I82&amp;"-00"&amp;J82</f>
        <v>2-2-1-01-06-01-0006</v>
      </c>
      <c r="M82" t="str">
        <f>VLOOKUP(L82,'Sep PREDIS'!$J$3:$K$487,2,FALSE)</f>
        <v>Sobretasa al ACPM</v>
      </c>
      <c r="N82" t="s">
        <v>123</v>
      </c>
      <c r="O82" s="1">
        <v>30198394000</v>
      </c>
      <c r="P82" s="1">
        <v>0</v>
      </c>
      <c r="Q82" s="1">
        <f t="shared" si="30"/>
        <v>30198394000</v>
      </c>
      <c r="R82" s="1">
        <v>33197988190</v>
      </c>
      <c r="S82" s="1">
        <f t="shared" si="31"/>
        <v>-2999594190</v>
      </c>
      <c r="T82" s="1">
        <v>0</v>
      </c>
    </row>
    <row r="83" spans="1:20" x14ac:dyDescent="0.25">
      <c r="A83" t="str">
        <f t="shared" si="20"/>
        <v>111</v>
      </c>
      <c r="B83" t="str">
        <f t="shared" si="21"/>
        <v>00</v>
      </c>
      <c r="C83" t="s">
        <v>2</v>
      </c>
      <c r="D83" t="str">
        <f t="shared" si="22"/>
        <v>2</v>
      </c>
      <c r="E83" t="str">
        <f t="shared" si="23"/>
        <v>2</v>
      </c>
      <c r="F83" t="str">
        <f t="shared" si="24"/>
        <v>1</v>
      </c>
      <c r="G83" t="str">
        <f t="shared" si="25"/>
        <v>01</v>
      </c>
      <c r="H83" t="str">
        <f t="shared" si="26"/>
        <v>06</v>
      </c>
      <c r="I83" t="str">
        <f t="shared" si="27"/>
        <v>01</v>
      </c>
      <c r="J83" t="str">
        <f t="shared" si="28"/>
        <v>07</v>
      </c>
      <c r="K83" t="str">
        <f t="shared" si="29"/>
        <v/>
      </c>
      <c r="L83" t="str">
        <f t="shared" si="34"/>
        <v>2-2-1-01-06-01-0007</v>
      </c>
      <c r="M83" t="str">
        <f>VLOOKUP(L83,'Sep PREDIS'!$J$3:$K$487,2,FALSE)</f>
        <v>IVA Cedido de Licores - IDRD (Ley 788 de 2002)</v>
      </c>
      <c r="N83" t="s">
        <v>125</v>
      </c>
      <c r="O83" s="1">
        <v>5650801000</v>
      </c>
      <c r="P83" s="1">
        <v>0</v>
      </c>
      <c r="Q83" s="1">
        <f t="shared" si="30"/>
        <v>5650801000</v>
      </c>
      <c r="R83" s="1">
        <v>4478142048</v>
      </c>
      <c r="S83" s="1">
        <f t="shared" si="31"/>
        <v>1172658952</v>
      </c>
      <c r="T83" s="1">
        <v>0</v>
      </c>
    </row>
    <row r="84" spans="1:20" x14ac:dyDescent="0.25">
      <c r="A84" t="str">
        <f t="shared" si="20"/>
        <v>111</v>
      </c>
      <c r="B84" t="str">
        <f t="shared" si="21"/>
        <v>00</v>
      </c>
      <c r="C84" t="s">
        <v>2</v>
      </c>
      <c r="D84" t="str">
        <f t="shared" si="22"/>
        <v>2</v>
      </c>
      <c r="E84" t="str">
        <f t="shared" si="23"/>
        <v>2</v>
      </c>
      <c r="F84" t="str">
        <f t="shared" si="24"/>
        <v>1</v>
      </c>
      <c r="G84" t="str">
        <f t="shared" si="25"/>
        <v>01</v>
      </c>
      <c r="H84" t="str">
        <f t="shared" si="26"/>
        <v>06</v>
      </c>
      <c r="I84" t="str">
        <f t="shared" si="27"/>
        <v>01</v>
      </c>
      <c r="J84" t="str">
        <f t="shared" si="28"/>
        <v>08</v>
      </c>
      <c r="K84" t="str">
        <f t="shared" si="29"/>
        <v>02</v>
      </c>
      <c r="L84" t="str">
        <f t="shared" si="33"/>
        <v>2-2-1-01-06-01-0008-002</v>
      </c>
      <c r="M84" t="str">
        <f>VLOOKUP(L84,'Sep PREDIS'!$J$3:$K$487,2,FALSE)</f>
        <v>Instituto Distrital de Patrimonio Cultural</v>
      </c>
      <c r="N84" t="s">
        <v>126</v>
      </c>
      <c r="O84" s="1">
        <v>1363598000</v>
      </c>
      <c r="P84" s="1">
        <v>-498700307</v>
      </c>
      <c r="Q84" s="1">
        <f t="shared" si="30"/>
        <v>864897693</v>
      </c>
      <c r="R84" s="1">
        <v>769783544</v>
      </c>
      <c r="S84" s="1">
        <f t="shared" si="31"/>
        <v>95114149</v>
      </c>
      <c r="T84" s="1">
        <v>0</v>
      </c>
    </row>
    <row r="85" spans="1:20" x14ac:dyDescent="0.25">
      <c r="A85" t="str">
        <f t="shared" si="20"/>
        <v>111</v>
      </c>
      <c r="B85" t="str">
        <f t="shared" si="21"/>
        <v>00</v>
      </c>
      <c r="C85" t="s">
        <v>2</v>
      </c>
      <c r="D85" t="str">
        <f t="shared" si="22"/>
        <v>2</v>
      </c>
      <c r="E85" t="str">
        <f t="shared" si="23"/>
        <v>2</v>
      </c>
      <c r="F85" t="str">
        <f t="shared" si="24"/>
        <v>1</v>
      </c>
      <c r="G85" t="str">
        <f t="shared" si="25"/>
        <v>01</v>
      </c>
      <c r="H85" t="str">
        <f t="shared" si="26"/>
        <v>06</v>
      </c>
      <c r="I85" t="str">
        <f t="shared" si="27"/>
        <v>02</v>
      </c>
      <c r="J85" t="str">
        <f t="shared" si="28"/>
        <v>01</v>
      </c>
      <c r="K85" t="str">
        <f t="shared" si="29"/>
        <v/>
      </c>
      <c r="L85" t="str">
        <f t="shared" ref="L85:L147" si="35">D85&amp;"-"&amp;E85&amp;"-"&amp;F85&amp;"-"&amp;G85&amp;"-"&amp;H85&amp;"-"&amp;I85&amp;"-00"&amp;J85</f>
        <v>2-2-1-01-06-02-0001</v>
      </c>
      <c r="M85" t="str">
        <f>VLOOKUP(L85,'Sep PREDIS'!$J$3:$K$487,2,FALSE)</f>
        <v>Participación de la Contribución Parafiscal Cultural</v>
      </c>
      <c r="N85" t="s">
        <v>128</v>
      </c>
      <c r="O85" s="1">
        <v>9705000000</v>
      </c>
      <c r="P85" s="1">
        <v>0</v>
      </c>
      <c r="Q85" s="1">
        <f t="shared" si="30"/>
        <v>9705000000</v>
      </c>
      <c r="R85" s="1">
        <v>8060484847</v>
      </c>
      <c r="S85" s="1">
        <f t="shared" si="31"/>
        <v>1644515153</v>
      </c>
      <c r="T85" s="1">
        <v>0</v>
      </c>
    </row>
    <row r="86" spans="1:20" x14ac:dyDescent="0.25">
      <c r="A86" t="str">
        <f t="shared" si="20"/>
        <v>111</v>
      </c>
      <c r="B86" t="str">
        <f t="shared" si="21"/>
        <v>00</v>
      </c>
      <c r="C86" t="s">
        <v>2</v>
      </c>
      <c r="D86" t="str">
        <f t="shared" si="22"/>
        <v>2</v>
      </c>
      <c r="E86" t="str">
        <f t="shared" si="23"/>
        <v>2</v>
      </c>
      <c r="F86" t="str">
        <f t="shared" si="24"/>
        <v>1</v>
      </c>
      <c r="G86" t="str">
        <f t="shared" si="25"/>
        <v>01</v>
      </c>
      <c r="H86" t="str">
        <f t="shared" si="26"/>
        <v>07</v>
      </c>
      <c r="I86" t="str">
        <f t="shared" si="27"/>
        <v>01</v>
      </c>
      <c r="J86" t="str">
        <f t="shared" si="28"/>
        <v/>
      </c>
      <c r="K86" t="str">
        <f t="shared" si="29"/>
        <v/>
      </c>
      <c r="L86" t="str">
        <f t="shared" ref="L86:L87" si="36">D86&amp;"-"&amp;E86&amp;"-"&amp;F86&amp;"-"&amp;G86&amp;"-"&amp;H86&amp;"-"&amp;I86</f>
        <v>2-2-1-01-07-01</v>
      </c>
      <c r="M86" t="str">
        <f>VLOOKUP(L86,'Sep PREDIS'!$J$3:$K$487,2,FALSE)</f>
        <v>Transferencias corrientes para la provisión de derechos de pensiones</v>
      </c>
      <c r="N86" t="s">
        <v>129</v>
      </c>
      <c r="O86" s="1">
        <v>0</v>
      </c>
      <c r="P86" s="1">
        <v>0</v>
      </c>
      <c r="Q86" s="1">
        <f t="shared" si="30"/>
        <v>0</v>
      </c>
      <c r="R86" s="1">
        <v>153959232836</v>
      </c>
      <c r="S86" s="1">
        <f t="shared" si="31"/>
        <v>-153959232836</v>
      </c>
      <c r="T86" s="1">
        <v>0</v>
      </c>
    </row>
    <row r="87" spans="1:20" x14ac:dyDescent="0.25">
      <c r="A87" t="str">
        <f t="shared" si="20"/>
        <v>111</v>
      </c>
      <c r="B87" t="str">
        <f t="shared" si="21"/>
        <v>00</v>
      </c>
      <c r="C87" s="3" t="s">
        <v>2</v>
      </c>
      <c r="D87" t="str">
        <f t="shared" si="22"/>
        <v>2</v>
      </c>
      <c r="E87" t="str">
        <f t="shared" si="23"/>
        <v>2</v>
      </c>
      <c r="F87" t="str">
        <f t="shared" si="24"/>
        <v>1</v>
      </c>
      <c r="G87" t="str">
        <f t="shared" si="25"/>
        <v>01</v>
      </c>
      <c r="H87" t="str">
        <f t="shared" si="26"/>
        <v>07</v>
      </c>
      <c r="I87" t="str">
        <f t="shared" si="27"/>
        <v>03</v>
      </c>
      <c r="J87" t="str">
        <f t="shared" si="28"/>
        <v/>
      </c>
      <c r="K87" t="str">
        <f t="shared" si="29"/>
        <v/>
      </c>
      <c r="L87" t="str">
        <f t="shared" si="36"/>
        <v>2-2-1-01-07-03</v>
      </c>
      <c r="M87" t="s">
        <v>799</v>
      </c>
      <c r="N87" s="3" t="s">
        <v>130</v>
      </c>
      <c r="O87" s="4">
        <v>0</v>
      </c>
      <c r="P87" s="1">
        <v>3606151410</v>
      </c>
      <c r="Q87" s="1">
        <f t="shared" si="30"/>
        <v>3606151410</v>
      </c>
      <c r="R87" s="1">
        <v>0</v>
      </c>
      <c r="S87" s="1">
        <f t="shared" si="31"/>
        <v>3606151410</v>
      </c>
      <c r="T87" s="1">
        <v>0</v>
      </c>
    </row>
    <row r="88" spans="1:20" x14ac:dyDescent="0.25">
      <c r="A88" t="str">
        <f t="shared" si="20"/>
        <v>111</v>
      </c>
      <c r="B88" t="str">
        <f t="shared" si="21"/>
        <v>00</v>
      </c>
      <c r="C88" t="s">
        <v>2</v>
      </c>
      <c r="D88" t="str">
        <f t="shared" si="22"/>
        <v>2</v>
      </c>
      <c r="E88" t="str">
        <f t="shared" si="23"/>
        <v>2</v>
      </c>
      <c r="F88" t="str">
        <f t="shared" si="24"/>
        <v>1</v>
      </c>
      <c r="G88" t="str">
        <f t="shared" si="25"/>
        <v>01</v>
      </c>
      <c r="H88" t="str">
        <f t="shared" si="26"/>
        <v>07</v>
      </c>
      <c r="I88" t="str">
        <f t="shared" si="27"/>
        <v>04</v>
      </c>
      <c r="J88" t="str">
        <f t="shared" si="28"/>
        <v>01</v>
      </c>
      <c r="K88" t="str">
        <f t="shared" si="29"/>
        <v/>
      </c>
      <c r="L88" t="str">
        <f t="shared" si="35"/>
        <v>2-2-1-01-07-04-0001</v>
      </c>
      <c r="M88" t="str">
        <f>VLOOKUP(L88,'Sep PREDIS'!$J$3:$K$487,2,FALSE)</f>
        <v>Regalías por Hidrocarburos , petróleo y gas (transporte)</v>
      </c>
      <c r="N88" t="s">
        <v>131</v>
      </c>
      <c r="O88" s="1">
        <v>15880000</v>
      </c>
      <c r="P88" s="1">
        <v>0</v>
      </c>
      <c r="Q88" s="1">
        <f t="shared" si="30"/>
        <v>15880000</v>
      </c>
      <c r="R88" s="1">
        <v>11086983</v>
      </c>
      <c r="S88" s="1">
        <f t="shared" si="31"/>
        <v>4793017</v>
      </c>
      <c r="T88" s="1">
        <v>0</v>
      </c>
    </row>
    <row r="89" spans="1:20" x14ac:dyDescent="0.25">
      <c r="A89" t="str">
        <f t="shared" si="20"/>
        <v>111</v>
      </c>
      <c r="B89" t="str">
        <f t="shared" si="21"/>
        <v>00</v>
      </c>
      <c r="C89" t="s">
        <v>2</v>
      </c>
      <c r="D89" t="str">
        <f t="shared" si="22"/>
        <v>2</v>
      </c>
      <c r="E89" t="str">
        <f t="shared" si="23"/>
        <v>2</v>
      </c>
      <c r="F89" t="str">
        <f t="shared" si="24"/>
        <v>2</v>
      </c>
      <c r="G89" t="str">
        <f t="shared" si="25"/>
        <v>01</v>
      </c>
      <c r="H89" t="str">
        <f t="shared" si="26"/>
        <v/>
      </c>
      <c r="I89" t="str">
        <f t="shared" si="27"/>
        <v/>
      </c>
      <c r="J89" t="str">
        <f t="shared" si="28"/>
        <v/>
      </c>
      <c r="K89" t="str">
        <f t="shared" si="29"/>
        <v/>
      </c>
      <c r="L89" t="str">
        <f>D89&amp;"-"&amp;E89&amp;"-"&amp;F89&amp;"-"&amp;G89</f>
        <v>2-2-2-01</v>
      </c>
      <c r="M89" t="str">
        <f>VLOOKUP(L89,'Sep PREDIS'!$J$3:$K$487,2,FALSE)</f>
        <v>Vehículos Automotores</v>
      </c>
      <c r="N89" t="s">
        <v>132</v>
      </c>
      <c r="O89" s="1">
        <v>7723586000</v>
      </c>
      <c r="P89" s="1">
        <v>0</v>
      </c>
      <c r="Q89" s="1">
        <f t="shared" si="30"/>
        <v>7723586000</v>
      </c>
      <c r="R89" s="1">
        <v>8146963113</v>
      </c>
      <c r="S89" s="1">
        <f t="shared" si="31"/>
        <v>-423377113</v>
      </c>
      <c r="T89" s="1">
        <v>0</v>
      </c>
    </row>
    <row r="90" spans="1:20" x14ac:dyDescent="0.25">
      <c r="A90" t="str">
        <f t="shared" si="20"/>
        <v>111</v>
      </c>
      <c r="B90" t="str">
        <f t="shared" si="21"/>
        <v>00</v>
      </c>
      <c r="C90" t="s">
        <v>2</v>
      </c>
      <c r="D90" t="str">
        <f t="shared" si="22"/>
        <v>2</v>
      </c>
      <c r="E90" t="str">
        <f t="shared" si="23"/>
        <v>2</v>
      </c>
      <c r="F90" t="str">
        <f t="shared" si="24"/>
        <v>3</v>
      </c>
      <c r="G90" t="str">
        <f t="shared" si="25"/>
        <v>01</v>
      </c>
      <c r="H90" t="str">
        <f t="shared" si="26"/>
        <v>01</v>
      </c>
      <c r="I90" t="str">
        <f t="shared" si="27"/>
        <v/>
      </c>
      <c r="J90" t="str">
        <f t="shared" si="28"/>
        <v/>
      </c>
      <c r="K90" t="str">
        <f t="shared" si="29"/>
        <v/>
      </c>
      <c r="L90" t="str">
        <f t="shared" ref="L90:L96" si="37">D90&amp;"-"&amp;E90&amp;"-"&amp;F90&amp;"-"&amp;G90&amp;"-"&amp;H90</f>
        <v>2-2-3-01-01</v>
      </c>
      <c r="M90" t="str">
        <f>VLOOKUP(L90,'Sep PREDIS'!$J$3:$K$487,2,FALSE)</f>
        <v>Transferencias del sector eléctrico</v>
      </c>
      <c r="N90" t="s">
        <v>133</v>
      </c>
      <c r="O90" s="1">
        <v>1137512000</v>
      </c>
      <c r="P90" s="1">
        <v>0</v>
      </c>
      <c r="Q90" s="1">
        <f t="shared" si="30"/>
        <v>1137512000</v>
      </c>
      <c r="R90" s="1">
        <v>1242685227</v>
      </c>
      <c r="S90" s="1">
        <f t="shared" si="31"/>
        <v>-105173227</v>
      </c>
      <c r="T90" s="1">
        <v>0</v>
      </c>
    </row>
    <row r="91" spans="1:20" x14ac:dyDescent="0.25">
      <c r="A91" t="str">
        <f t="shared" si="20"/>
        <v>111</v>
      </c>
      <c r="B91" t="str">
        <f t="shared" si="21"/>
        <v>00</v>
      </c>
      <c r="C91" t="s">
        <v>2</v>
      </c>
      <c r="D91" t="str">
        <f t="shared" si="22"/>
        <v>2</v>
      </c>
      <c r="E91" t="str">
        <f t="shared" si="23"/>
        <v>2</v>
      </c>
      <c r="F91" t="str">
        <f t="shared" si="24"/>
        <v>3</v>
      </c>
      <c r="G91" t="str">
        <f t="shared" si="25"/>
        <v>02</v>
      </c>
      <c r="H91" t="str">
        <f t="shared" si="26"/>
        <v/>
      </c>
      <c r="I91" t="str">
        <f t="shared" si="27"/>
        <v/>
      </c>
      <c r="J91" t="str">
        <f t="shared" si="28"/>
        <v/>
      </c>
      <c r="K91" t="str">
        <f t="shared" si="29"/>
        <v/>
      </c>
      <c r="L91" t="str">
        <f t="shared" ref="L91:L94" si="38">D91&amp;"-"&amp;E91&amp;"-"&amp;F91&amp;"-"&amp;G91</f>
        <v>2-2-3-02</v>
      </c>
      <c r="M91" t="str">
        <f>VLOOKUP(L91,'Sep PREDIS'!$J$3:$K$487,2,FALSE)</f>
        <v>EAB - Río Bogotá</v>
      </c>
      <c r="N91" t="s">
        <v>135</v>
      </c>
      <c r="O91" s="1">
        <v>2979955000</v>
      </c>
      <c r="P91" s="1">
        <v>0</v>
      </c>
      <c r="Q91" s="1">
        <f t="shared" si="30"/>
        <v>2979955000</v>
      </c>
      <c r="R91" s="1">
        <v>2979955000</v>
      </c>
      <c r="S91" s="1">
        <f t="shared" si="31"/>
        <v>0</v>
      </c>
      <c r="T91" s="1">
        <v>0</v>
      </c>
    </row>
    <row r="92" spans="1:20" x14ac:dyDescent="0.25">
      <c r="A92" t="str">
        <f t="shared" si="20"/>
        <v>111</v>
      </c>
      <c r="B92" t="str">
        <f t="shared" si="21"/>
        <v>00</v>
      </c>
      <c r="C92" t="s">
        <v>2</v>
      </c>
      <c r="D92" t="str">
        <f t="shared" si="22"/>
        <v>2</v>
      </c>
      <c r="E92" t="str">
        <f t="shared" si="23"/>
        <v>2</v>
      </c>
      <c r="F92" t="str">
        <f t="shared" si="24"/>
        <v>3</v>
      </c>
      <c r="G92" t="str">
        <f t="shared" si="25"/>
        <v>03</v>
      </c>
      <c r="H92" t="str">
        <f t="shared" si="26"/>
        <v/>
      </c>
      <c r="I92" t="str">
        <f t="shared" si="27"/>
        <v/>
      </c>
      <c r="J92" t="str">
        <f t="shared" si="28"/>
        <v/>
      </c>
      <c r="K92" t="str">
        <f t="shared" si="29"/>
        <v/>
      </c>
      <c r="L92" t="str">
        <f t="shared" si="38"/>
        <v>2-2-3-03</v>
      </c>
      <c r="M92" t="str">
        <f>VLOOKUP(L92,'Sep PREDIS'!$J$3:$K$487,2,FALSE)</f>
        <v>Empresas Superávit Fondo de Solidaridad y Redistribución de Ingresos</v>
      </c>
      <c r="N92" t="s">
        <v>137</v>
      </c>
      <c r="O92" s="1">
        <v>7817409000</v>
      </c>
      <c r="P92" s="1">
        <v>0</v>
      </c>
      <c r="Q92" s="1">
        <f t="shared" si="30"/>
        <v>7817409000</v>
      </c>
      <c r="R92" s="1">
        <v>3955012640</v>
      </c>
      <c r="S92" s="1">
        <f t="shared" si="31"/>
        <v>3862396360</v>
      </c>
      <c r="T92" s="1">
        <v>0</v>
      </c>
    </row>
    <row r="93" spans="1:20" x14ac:dyDescent="0.25">
      <c r="A93" t="str">
        <f t="shared" si="20"/>
        <v>111</v>
      </c>
      <c r="B93" t="str">
        <f t="shared" si="21"/>
        <v>00</v>
      </c>
      <c r="C93" t="s">
        <v>2</v>
      </c>
      <c r="D93" t="str">
        <f t="shared" si="22"/>
        <v>2</v>
      </c>
      <c r="E93" t="str">
        <f t="shared" si="23"/>
        <v>2</v>
      </c>
      <c r="F93" t="str">
        <f t="shared" si="24"/>
        <v>3</v>
      </c>
      <c r="G93" t="str">
        <f t="shared" si="25"/>
        <v>05</v>
      </c>
      <c r="H93" t="str">
        <f t="shared" si="26"/>
        <v/>
      </c>
      <c r="I93" t="str">
        <f t="shared" si="27"/>
        <v/>
      </c>
      <c r="J93" t="str">
        <f t="shared" si="28"/>
        <v/>
      </c>
      <c r="K93" t="str">
        <f t="shared" si="29"/>
        <v/>
      </c>
      <c r="L93" t="str">
        <f t="shared" si="38"/>
        <v>2-2-3-05</v>
      </c>
      <c r="M93" t="str">
        <f>VLOOKUP(L93,'Sep PREDIS'!$J$3:$K$487,2,FALSE)</f>
        <v>Valorización</v>
      </c>
      <c r="N93" t="s">
        <v>138</v>
      </c>
      <c r="O93" s="1">
        <v>3300000000</v>
      </c>
      <c r="P93" s="1">
        <v>0</v>
      </c>
      <c r="Q93" s="1">
        <f t="shared" si="30"/>
        <v>3300000000</v>
      </c>
      <c r="R93" s="1">
        <v>58378332086</v>
      </c>
      <c r="S93" s="1">
        <f t="shared" si="31"/>
        <v>-55078332086</v>
      </c>
      <c r="T93" s="1">
        <v>0</v>
      </c>
    </row>
    <row r="94" spans="1:20" x14ac:dyDescent="0.25">
      <c r="A94" t="str">
        <f t="shared" si="20"/>
        <v>111</v>
      </c>
      <c r="B94" t="str">
        <f t="shared" si="21"/>
        <v>00</v>
      </c>
      <c r="C94" t="s">
        <v>2</v>
      </c>
      <c r="D94" t="str">
        <f t="shared" si="22"/>
        <v>2</v>
      </c>
      <c r="E94" t="str">
        <f t="shared" si="23"/>
        <v>2</v>
      </c>
      <c r="F94" t="str">
        <f t="shared" si="24"/>
        <v>3</v>
      </c>
      <c r="G94" t="str">
        <f t="shared" si="25"/>
        <v>06</v>
      </c>
      <c r="H94" t="str">
        <f t="shared" si="26"/>
        <v/>
      </c>
      <c r="I94" t="str">
        <f t="shared" si="27"/>
        <v/>
      </c>
      <c r="J94" t="str">
        <f t="shared" si="28"/>
        <v/>
      </c>
      <c r="K94" t="str">
        <f t="shared" si="29"/>
        <v/>
      </c>
      <c r="L94" t="str">
        <f t="shared" si="38"/>
        <v>2-2-3-06</v>
      </c>
      <c r="M94" t="str">
        <f>VLOOKUP(L94,'Sep PREDIS'!$J$3:$K$487,2,FALSE)</f>
        <v>Incentivos al Aprovechamiento y Tratamiento de Residuos Sólidos</v>
      </c>
      <c r="N94" t="s">
        <v>140</v>
      </c>
      <c r="O94" s="1">
        <v>12000000000</v>
      </c>
      <c r="P94" s="1">
        <v>0</v>
      </c>
      <c r="Q94" s="1">
        <f t="shared" si="30"/>
        <v>12000000000</v>
      </c>
      <c r="R94" s="1">
        <v>12356075427</v>
      </c>
      <c r="S94" s="1">
        <f t="shared" si="31"/>
        <v>-356075427</v>
      </c>
      <c r="T94" s="1">
        <v>0</v>
      </c>
    </row>
    <row r="95" spans="1:20" x14ac:dyDescent="0.25">
      <c r="A95" t="str">
        <f t="shared" si="20"/>
        <v>111</v>
      </c>
      <c r="B95" t="str">
        <f t="shared" si="21"/>
        <v>00</v>
      </c>
      <c r="C95" t="s">
        <v>2</v>
      </c>
      <c r="D95" t="str">
        <f t="shared" si="22"/>
        <v>2</v>
      </c>
      <c r="E95" t="str">
        <f t="shared" si="23"/>
        <v>2</v>
      </c>
      <c r="F95" t="str">
        <f t="shared" si="24"/>
        <v>4</v>
      </c>
      <c r="G95" t="str">
        <f t="shared" si="25"/>
        <v>01</v>
      </c>
      <c r="H95" t="str">
        <f t="shared" si="26"/>
        <v>01</v>
      </c>
      <c r="I95" t="str">
        <f t="shared" si="27"/>
        <v/>
      </c>
      <c r="J95" t="str">
        <f t="shared" si="28"/>
        <v/>
      </c>
      <c r="K95" t="str">
        <f t="shared" si="29"/>
        <v/>
      </c>
      <c r="L95" t="str">
        <f t="shared" si="37"/>
        <v>2-2-4-01-01</v>
      </c>
      <c r="M95" t="str">
        <f>VLOOKUP(L95,'Sep PREDIS'!$J$3:$K$487,2,FALSE)</f>
        <v>Fondo de Mitigación de Emergencias - FOME</v>
      </c>
      <c r="N95" t="s">
        <v>141</v>
      </c>
      <c r="O95" s="1">
        <v>0</v>
      </c>
      <c r="P95" s="1">
        <v>2466692000</v>
      </c>
      <c r="Q95" s="1">
        <f t="shared" si="30"/>
        <v>2466692000</v>
      </c>
      <c r="R95" s="1">
        <v>3018033119</v>
      </c>
      <c r="S95" s="1">
        <f t="shared" si="31"/>
        <v>-551341119</v>
      </c>
      <c r="T95" s="1">
        <v>0</v>
      </c>
    </row>
    <row r="96" spans="1:20" x14ac:dyDescent="0.25">
      <c r="A96" t="str">
        <f t="shared" si="20"/>
        <v>111</v>
      </c>
      <c r="B96" t="str">
        <f t="shared" si="21"/>
        <v>00</v>
      </c>
      <c r="C96" t="s">
        <v>2</v>
      </c>
      <c r="D96" t="str">
        <f t="shared" si="22"/>
        <v>2</v>
      </c>
      <c r="E96" t="str">
        <f t="shared" si="23"/>
        <v>4</v>
      </c>
      <c r="F96" t="str">
        <f t="shared" si="24"/>
        <v>1</v>
      </c>
      <c r="G96" t="str">
        <f t="shared" si="25"/>
        <v>01</v>
      </c>
      <c r="H96" t="str">
        <f t="shared" si="26"/>
        <v>02</v>
      </c>
      <c r="I96" t="str">
        <f t="shared" si="27"/>
        <v/>
      </c>
      <c r="J96" t="str">
        <f t="shared" si="28"/>
        <v/>
      </c>
      <c r="K96" t="str">
        <f t="shared" si="29"/>
        <v/>
      </c>
      <c r="L96" t="str">
        <f t="shared" si="37"/>
        <v>2-4-1-01-02</v>
      </c>
      <c r="M96" t="str">
        <f>VLOOKUP(L96,'Sep PREDIS'!$J$3:$K$487,2,FALSE)</f>
        <v>Donaciones del sector privado nacional y extranjero</v>
      </c>
      <c r="N96" t="s">
        <v>143</v>
      </c>
      <c r="O96" s="1">
        <v>0</v>
      </c>
      <c r="P96" s="1">
        <v>444873710</v>
      </c>
      <c r="Q96" s="1">
        <f t="shared" si="30"/>
        <v>444873710</v>
      </c>
      <c r="R96" s="1">
        <v>1747352617</v>
      </c>
      <c r="S96" s="1">
        <f t="shared" si="31"/>
        <v>-1302478907</v>
      </c>
      <c r="T96" s="1">
        <v>0</v>
      </c>
    </row>
    <row r="97" spans="1:20" x14ac:dyDescent="0.25">
      <c r="A97" t="str">
        <f t="shared" si="20"/>
        <v>111</v>
      </c>
      <c r="B97" t="str">
        <f t="shared" si="21"/>
        <v>00</v>
      </c>
      <c r="C97" t="s">
        <v>2</v>
      </c>
      <c r="D97" t="str">
        <f t="shared" si="22"/>
        <v>2</v>
      </c>
      <c r="E97" t="str">
        <f t="shared" si="23"/>
        <v>4</v>
      </c>
      <c r="F97" t="str">
        <f t="shared" si="24"/>
        <v>1</v>
      </c>
      <c r="G97" t="str">
        <f t="shared" si="25"/>
        <v>02</v>
      </c>
      <c r="H97" t="str">
        <f t="shared" si="26"/>
        <v>01</v>
      </c>
      <c r="I97" t="str">
        <f t="shared" si="27"/>
        <v>01</v>
      </c>
      <c r="J97" t="str">
        <f t="shared" si="28"/>
        <v/>
      </c>
      <c r="K97" t="str">
        <f t="shared" si="29"/>
        <v/>
      </c>
      <c r="L97" t="str">
        <f t="shared" ref="L97:L103" si="39">D97&amp;"-"&amp;E97&amp;"-"&amp;F97&amp;"-"&amp;G97&amp;"-"&amp;H97&amp;"-"&amp;I97</f>
        <v>2-4-1-02-01-01</v>
      </c>
      <c r="M97" t="str">
        <f>VLOOKUP(L97,'Sep PREDIS'!$J$3:$K$487,2,FALSE)</f>
        <v>Cofinanciación convenio ICBF</v>
      </c>
      <c r="N97" t="s">
        <v>144</v>
      </c>
      <c r="O97" s="1">
        <v>40000000000</v>
      </c>
      <c r="P97" s="1">
        <v>1713983153</v>
      </c>
      <c r="Q97" s="1">
        <f t="shared" si="30"/>
        <v>41713983153</v>
      </c>
      <c r="R97" s="1">
        <v>27557776771</v>
      </c>
      <c r="S97" s="1">
        <f t="shared" si="31"/>
        <v>14156206382</v>
      </c>
      <c r="T97" s="1">
        <v>0</v>
      </c>
    </row>
    <row r="98" spans="1:20" x14ac:dyDescent="0.25">
      <c r="A98" t="str">
        <f t="shared" si="20"/>
        <v>111</v>
      </c>
      <c r="B98" t="str">
        <f t="shared" si="21"/>
        <v>00</v>
      </c>
      <c r="C98" t="s">
        <v>2</v>
      </c>
      <c r="D98" t="str">
        <f t="shared" si="22"/>
        <v>2</v>
      </c>
      <c r="E98" t="str">
        <f t="shared" si="23"/>
        <v>4</v>
      </c>
      <c r="F98" t="str">
        <f t="shared" si="24"/>
        <v>1</v>
      </c>
      <c r="G98" t="str">
        <f t="shared" si="25"/>
        <v>02</v>
      </c>
      <c r="H98" t="str">
        <f t="shared" si="26"/>
        <v>01</v>
      </c>
      <c r="I98" t="str">
        <f t="shared" si="27"/>
        <v>02</v>
      </c>
      <c r="J98" t="str">
        <f t="shared" si="28"/>
        <v/>
      </c>
      <c r="K98" t="str">
        <f t="shared" si="29"/>
        <v/>
      </c>
      <c r="L98" t="str">
        <f t="shared" si="39"/>
        <v>2-4-1-02-01-02</v>
      </c>
      <c r="M98" t="str">
        <f>VLOOKUP(L98,'Sep PREDIS'!$J$3:$K$487,2,FALSE)</f>
        <v>Cofinanciación no especificada en otro numeral rentístico</v>
      </c>
      <c r="N98" t="s">
        <v>146</v>
      </c>
      <c r="O98" s="1">
        <v>0</v>
      </c>
      <c r="P98" s="1">
        <v>2430304751</v>
      </c>
      <c r="Q98" s="1">
        <f t="shared" si="30"/>
        <v>2430304751</v>
      </c>
      <c r="R98" s="1">
        <v>1095219307</v>
      </c>
      <c r="S98" s="1">
        <f t="shared" si="31"/>
        <v>1335085444</v>
      </c>
      <c r="T98" s="1">
        <v>0</v>
      </c>
    </row>
    <row r="99" spans="1:20" x14ac:dyDescent="0.25">
      <c r="A99" t="str">
        <f t="shared" si="20"/>
        <v>111</v>
      </c>
      <c r="B99" t="str">
        <f t="shared" si="21"/>
        <v>00</v>
      </c>
      <c r="C99" t="s">
        <v>2</v>
      </c>
      <c r="D99" t="str">
        <f t="shared" si="22"/>
        <v>2</v>
      </c>
      <c r="E99" t="str">
        <f t="shared" si="23"/>
        <v>4</v>
      </c>
      <c r="F99" t="str">
        <f t="shared" si="24"/>
        <v>1</v>
      </c>
      <c r="G99" t="str">
        <f t="shared" si="25"/>
        <v>02</v>
      </c>
      <c r="H99" t="str">
        <f t="shared" si="26"/>
        <v>02</v>
      </c>
      <c r="I99" t="str">
        <f t="shared" si="27"/>
        <v>01</v>
      </c>
      <c r="J99" t="str">
        <f t="shared" si="28"/>
        <v/>
      </c>
      <c r="K99" t="str">
        <f t="shared" si="29"/>
        <v/>
      </c>
      <c r="L99" t="str">
        <f t="shared" si="39"/>
        <v>2-4-1-02-02-01</v>
      </c>
      <c r="M99" t="str">
        <f>VLOOKUP(L99,'Sep PREDIS'!$J$3:$K$487,2,FALSE)</f>
        <v>Convenios Entidades Distritales</v>
      </c>
      <c r="N99" t="s">
        <v>147</v>
      </c>
      <c r="O99" s="1">
        <v>7521365000</v>
      </c>
      <c r="P99" s="1">
        <v>4323751971</v>
      </c>
      <c r="Q99" s="1">
        <f t="shared" si="30"/>
        <v>11845116971</v>
      </c>
      <c r="R99" s="1">
        <v>8458734546</v>
      </c>
      <c r="S99" s="1">
        <f t="shared" si="31"/>
        <v>3386382425</v>
      </c>
      <c r="T99" s="1">
        <v>0</v>
      </c>
    </row>
    <row r="100" spans="1:20" x14ac:dyDescent="0.25">
      <c r="A100" t="str">
        <f t="shared" si="20"/>
        <v>111</v>
      </c>
      <c r="B100" t="str">
        <f t="shared" si="21"/>
        <v>00</v>
      </c>
      <c r="C100" t="s">
        <v>2</v>
      </c>
      <c r="D100" t="str">
        <f t="shared" si="22"/>
        <v>2</v>
      </c>
      <c r="E100" t="str">
        <f t="shared" si="23"/>
        <v>4</v>
      </c>
      <c r="F100" t="str">
        <f t="shared" si="24"/>
        <v>1</v>
      </c>
      <c r="G100" t="str">
        <f t="shared" si="25"/>
        <v>02</v>
      </c>
      <c r="H100" t="str">
        <f t="shared" si="26"/>
        <v>02</v>
      </c>
      <c r="I100" t="str">
        <f t="shared" si="27"/>
        <v>02</v>
      </c>
      <c r="J100" t="str">
        <f t="shared" si="28"/>
        <v/>
      </c>
      <c r="K100" t="str">
        <f t="shared" si="29"/>
        <v/>
      </c>
      <c r="L100" t="str">
        <f t="shared" si="39"/>
        <v>2-4-1-02-02-02</v>
      </c>
      <c r="M100" t="str">
        <f>VLOOKUP(L100,'Sep PREDIS'!$J$3:$K$487,2,FALSE)</f>
        <v>Transferencias Distritales no especificadas en otro numeral rentístico</v>
      </c>
      <c r="N100" t="s">
        <v>148</v>
      </c>
      <c r="O100" s="1">
        <v>0</v>
      </c>
      <c r="P100" s="1">
        <v>12424590000</v>
      </c>
      <c r="Q100" s="1">
        <f t="shared" si="30"/>
        <v>12424590000</v>
      </c>
      <c r="R100" s="1">
        <v>12242590000</v>
      </c>
      <c r="S100" s="1">
        <f t="shared" si="31"/>
        <v>182000000</v>
      </c>
      <c r="T100" s="1">
        <v>0</v>
      </c>
    </row>
    <row r="101" spans="1:20" x14ac:dyDescent="0.25">
      <c r="A101" t="str">
        <f t="shared" si="20"/>
        <v>111</v>
      </c>
      <c r="B101" t="str">
        <f t="shared" si="21"/>
        <v>00</v>
      </c>
      <c r="C101" t="s">
        <v>2</v>
      </c>
      <c r="D101" t="str">
        <f t="shared" si="22"/>
        <v>2</v>
      </c>
      <c r="E101" t="str">
        <f t="shared" si="23"/>
        <v>4</v>
      </c>
      <c r="F101" t="str">
        <f t="shared" si="24"/>
        <v>2</v>
      </c>
      <c r="G101" t="str">
        <f t="shared" si="25"/>
        <v>01</v>
      </c>
      <c r="H101" t="str">
        <f t="shared" si="26"/>
        <v>01</v>
      </c>
      <c r="I101" t="str">
        <f t="shared" si="27"/>
        <v>03</v>
      </c>
      <c r="J101" t="str">
        <f t="shared" si="28"/>
        <v/>
      </c>
      <c r="K101" t="str">
        <f t="shared" si="29"/>
        <v/>
      </c>
      <c r="L101" t="str">
        <f t="shared" si="39"/>
        <v>2-4-2-01-01-03</v>
      </c>
      <c r="M101" t="str">
        <f>VLOOKUP(L101,'Sep PREDIS'!$J$3:$K$487,2,FALSE)</f>
        <v>Recursos de contratos de empréstitos internos con otras instituciones financieras</v>
      </c>
      <c r="N101" t="s">
        <v>149</v>
      </c>
      <c r="O101" s="1">
        <v>916237208000</v>
      </c>
      <c r="P101" s="1">
        <v>-535663971168</v>
      </c>
      <c r="Q101" s="1">
        <f t="shared" si="30"/>
        <v>380573236832</v>
      </c>
      <c r="R101" s="1">
        <v>0</v>
      </c>
      <c r="S101" s="1">
        <f t="shared" si="31"/>
        <v>380573236832</v>
      </c>
      <c r="T101" s="1">
        <v>0</v>
      </c>
    </row>
    <row r="102" spans="1:20" x14ac:dyDescent="0.25">
      <c r="A102" t="str">
        <f t="shared" si="20"/>
        <v>111</v>
      </c>
      <c r="B102" t="str">
        <f t="shared" si="21"/>
        <v>00</v>
      </c>
      <c r="C102" t="s">
        <v>2</v>
      </c>
      <c r="D102" t="str">
        <f t="shared" si="22"/>
        <v>2</v>
      </c>
      <c r="E102" t="str">
        <f t="shared" si="23"/>
        <v>4</v>
      </c>
      <c r="F102" t="str">
        <f t="shared" si="24"/>
        <v>2</v>
      </c>
      <c r="G102" t="str">
        <f t="shared" si="25"/>
        <v>01</v>
      </c>
      <c r="H102" t="str">
        <f t="shared" si="26"/>
        <v>02</v>
      </c>
      <c r="I102" t="str">
        <f t="shared" si="27"/>
        <v/>
      </c>
      <c r="J102" t="str">
        <f t="shared" si="28"/>
        <v/>
      </c>
      <c r="K102" t="str">
        <f t="shared" si="29"/>
        <v/>
      </c>
      <c r="L102" t="str">
        <f>D102&amp;"-"&amp;E102&amp;"-"&amp;F102&amp;"-"&amp;G102&amp;"-"&amp;H102</f>
        <v>2-4-2-01-02</v>
      </c>
      <c r="M102" t="str">
        <f>VLOOKUP(L102,'Sep PREDIS'!$J$3:$K$487,2,FALSE)</f>
        <v>Recursos de crédito de títulos de deuda pública interna</v>
      </c>
      <c r="N102" t="s">
        <v>150</v>
      </c>
      <c r="O102" s="1">
        <v>0</v>
      </c>
      <c r="P102" s="1">
        <v>0</v>
      </c>
      <c r="Q102" s="1">
        <f t="shared" si="30"/>
        <v>0</v>
      </c>
      <c r="R102" s="1">
        <v>599997819264</v>
      </c>
      <c r="S102" s="1">
        <f t="shared" si="31"/>
        <v>-599997819264</v>
      </c>
      <c r="T102" s="1">
        <v>0</v>
      </c>
    </row>
    <row r="103" spans="1:20" x14ac:dyDescent="0.25">
      <c r="A103" t="str">
        <f t="shared" si="20"/>
        <v>111</v>
      </c>
      <c r="B103" t="str">
        <f t="shared" si="21"/>
        <v>00</v>
      </c>
      <c r="C103" t="s">
        <v>2</v>
      </c>
      <c r="D103" t="str">
        <f t="shared" si="22"/>
        <v>2</v>
      </c>
      <c r="E103" t="str">
        <f t="shared" si="23"/>
        <v>4</v>
      </c>
      <c r="F103" t="str">
        <f t="shared" si="24"/>
        <v>2</v>
      </c>
      <c r="G103" t="str">
        <f t="shared" si="25"/>
        <v>02</v>
      </c>
      <c r="H103" t="str">
        <f t="shared" si="26"/>
        <v>01</v>
      </c>
      <c r="I103" t="str">
        <f t="shared" si="27"/>
        <v>03</v>
      </c>
      <c r="J103" t="str">
        <f t="shared" si="28"/>
        <v/>
      </c>
      <c r="K103" t="str">
        <f t="shared" si="29"/>
        <v/>
      </c>
      <c r="L103" t="str">
        <f t="shared" si="39"/>
        <v>2-4-2-02-01-03</v>
      </c>
      <c r="M103" t="s">
        <v>798</v>
      </c>
      <c r="N103" t="s">
        <v>151</v>
      </c>
      <c r="O103" s="1">
        <v>0</v>
      </c>
      <c r="P103" s="1">
        <v>0</v>
      </c>
      <c r="Q103" s="1">
        <f t="shared" si="30"/>
        <v>0</v>
      </c>
      <c r="R103" s="1">
        <v>76871800000</v>
      </c>
      <c r="S103" s="1">
        <f t="shared" si="31"/>
        <v>-76871800000</v>
      </c>
      <c r="T103" s="1">
        <v>0</v>
      </c>
    </row>
    <row r="104" spans="1:20" x14ac:dyDescent="0.25">
      <c r="A104" t="str">
        <f t="shared" si="20"/>
        <v>111</v>
      </c>
      <c r="B104" t="str">
        <f t="shared" si="21"/>
        <v>00</v>
      </c>
      <c r="C104" t="s">
        <v>2</v>
      </c>
      <c r="D104" t="str">
        <f t="shared" si="22"/>
        <v>2</v>
      </c>
      <c r="E104" t="str">
        <f t="shared" si="23"/>
        <v>4</v>
      </c>
      <c r="F104" t="str">
        <f t="shared" si="24"/>
        <v>2</v>
      </c>
      <c r="G104" t="str">
        <f t="shared" si="25"/>
        <v>03</v>
      </c>
      <c r="H104" t="str">
        <f t="shared" si="26"/>
        <v>01</v>
      </c>
      <c r="I104" t="str">
        <f t="shared" si="27"/>
        <v>01</v>
      </c>
      <c r="J104" t="str">
        <f t="shared" si="28"/>
        <v>02</v>
      </c>
      <c r="K104" t="str">
        <f t="shared" si="29"/>
        <v/>
      </c>
      <c r="L104" t="str">
        <f t="shared" si="35"/>
        <v>2-4-2-03-01-01-0002</v>
      </c>
      <c r="M104" t="str">
        <f>VLOOKUP(L104,'Sep PREDIS'!$J$3:$K$487,2,FALSE)</f>
        <v>Recursos de contratos de empréstitos internos con bancos comerciales privados</v>
      </c>
      <c r="N104" t="s">
        <v>152</v>
      </c>
      <c r="O104" s="1">
        <v>0</v>
      </c>
      <c r="P104" s="1">
        <v>0</v>
      </c>
      <c r="Q104" s="1">
        <f t="shared" si="30"/>
        <v>0</v>
      </c>
      <c r="R104" s="1">
        <v>208907926987</v>
      </c>
      <c r="S104" s="1">
        <f t="shared" si="31"/>
        <v>-208907926987</v>
      </c>
      <c r="T104" s="1">
        <v>0</v>
      </c>
    </row>
    <row r="105" spans="1:20" x14ac:dyDescent="0.25">
      <c r="A105" t="str">
        <f t="shared" si="20"/>
        <v>111</v>
      </c>
      <c r="B105" t="str">
        <f t="shared" si="21"/>
        <v>00</v>
      </c>
      <c r="C105" t="s">
        <v>2</v>
      </c>
      <c r="D105" t="str">
        <f t="shared" si="22"/>
        <v>2</v>
      </c>
      <c r="E105" t="str">
        <f t="shared" si="23"/>
        <v>4</v>
      </c>
      <c r="F105" t="str">
        <f t="shared" si="24"/>
        <v>2</v>
      </c>
      <c r="G105" t="str">
        <f t="shared" si="25"/>
        <v>03</v>
      </c>
      <c r="H105" t="str">
        <f t="shared" si="26"/>
        <v>01</v>
      </c>
      <c r="I105" t="str">
        <f t="shared" si="27"/>
        <v>03</v>
      </c>
      <c r="J105" t="str">
        <f t="shared" si="28"/>
        <v/>
      </c>
      <c r="K105" t="str">
        <f t="shared" si="29"/>
        <v/>
      </c>
      <c r="L105" t="str">
        <f t="shared" ref="L105" si="40">D105&amp;"-"&amp;E105&amp;"-"&amp;F105&amp;"-"&amp;G105&amp;"-"&amp;H105&amp;"-"&amp;I105</f>
        <v>2-4-2-03-01-03</v>
      </c>
      <c r="M105" t="str">
        <f>VLOOKUP(L105,'Sep PREDIS'!$J$3:$K$487,2,FALSE)</f>
        <v>Recursos de contratos de empréstitos internos con otras instituciones financieras</v>
      </c>
      <c r="N105" t="s">
        <v>153</v>
      </c>
      <c r="O105" s="1">
        <v>140512466000</v>
      </c>
      <c r="P105" s="1">
        <v>0</v>
      </c>
      <c r="Q105" s="1">
        <f t="shared" si="30"/>
        <v>140512466000</v>
      </c>
      <c r="R105" s="1">
        <v>0</v>
      </c>
      <c r="S105" s="1">
        <f t="shared" si="31"/>
        <v>140512466000</v>
      </c>
      <c r="T105" s="1">
        <v>0</v>
      </c>
    </row>
    <row r="106" spans="1:20" x14ac:dyDescent="0.25">
      <c r="A106" t="str">
        <f t="shared" si="20"/>
        <v>111</v>
      </c>
      <c r="B106" t="str">
        <f t="shared" si="21"/>
        <v>00</v>
      </c>
      <c r="C106" t="s">
        <v>2</v>
      </c>
      <c r="D106" t="str">
        <f t="shared" si="22"/>
        <v>2</v>
      </c>
      <c r="E106" t="str">
        <f t="shared" si="23"/>
        <v>4</v>
      </c>
      <c r="F106" t="str">
        <f t="shared" si="24"/>
        <v>3</v>
      </c>
      <c r="G106" t="str">
        <f t="shared" si="25"/>
        <v>02</v>
      </c>
      <c r="H106" t="str">
        <f t="shared" si="26"/>
        <v>01</v>
      </c>
      <c r="I106" t="str">
        <f t="shared" si="27"/>
        <v/>
      </c>
      <c r="J106" t="str">
        <f t="shared" si="28"/>
        <v/>
      </c>
      <c r="K106" t="str">
        <f t="shared" si="29"/>
        <v/>
      </c>
      <c r="L106" t="str">
        <f t="shared" ref="L106:L112" si="41">D106&amp;"-"&amp;E106&amp;"-"&amp;F106&amp;"-"&amp;G106&amp;"-"&amp;H106</f>
        <v>2-4-3-02-01</v>
      </c>
      <c r="M106" t="str">
        <f>VLOOKUP(L106,'Sep PREDIS'!$J$3:$K$487,2,FALSE)</f>
        <v>Superávit fiscal de recursos del SGP</v>
      </c>
      <c r="N106" t="s">
        <v>154</v>
      </c>
      <c r="O106" s="1">
        <v>23038486000</v>
      </c>
      <c r="P106" s="1">
        <v>0</v>
      </c>
      <c r="Q106" s="1">
        <f t="shared" si="30"/>
        <v>23038486000</v>
      </c>
      <c r="R106" s="1">
        <v>23038486000</v>
      </c>
      <c r="S106" s="1">
        <f t="shared" si="31"/>
        <v>0</v>
      </c>
      <c r="T106" s="1">
        <v>0</v>
      </c>
    </row>
    <row r="107" spans="1:20" x14ac:dyDescent="0.25">
      <c r="A107" t="str">
        <f t="shared" si="20"/>
        <v>111</v>
      </c>
      <c r="B107" t="str">
        <f t="shared" si="21"/>
        <v>00</v>
      </c>
      <c r="C107" t="s">
        <v>2</v>
      </c>
      <c r="D107" t="str">
        <f t="shared" si="22"/>
        <v>2</v>
      </c>
      <c r="E107" t="str">
        <f t="shared" si="23"/>
        <v>4</v>
      </c>
      <c r="F107" t="str">
        <f t="shared" si="24"/>
        <v>3</v>
      </c>
      <c r="G107" t="str">
        <f t="shared" si="25"/>
        <v>02</v>
      </c>
      <c r="H107" t="str">
        <f t="shared" si="26"/>
        <v>02</v>
      </c>
      <c r="I107" t="str">
        <f t="shared" si="27"/>
        <v/>
      </c>
      <c r="J107" t="str">
        <f t="shared" si="28"/>
        <v/>
      </c>
      <c r="K107" t="str">
        <f t="shared" si="29"/>
        <v/>
      </c>
      <c r="L107" t="str">
        <f t="shared" si="41"/>
        <v>2-4-3-02-02</v>
      </c>
      <c r="M107" t="str">
        <f>VLOOKUP(L107,'Sep PREDIS'!$J$3:$K$487,2,FALSE)</f>
        <v>Superávit fiscal de ingresos de destinación específica</v>
      </c>
      <c r="N107" t="s">
        <v>156</v>
      </c>
      <c r="O107" s="1">
        <v>153959833000</v>
      </c>
      <c r="P107" s="1">
        <v>47100112931</v>
      </c>
      <c r="Q107" s="1">
        <f t="shared" si="30"/>
        <v>201059945931</v>
      </c>
      <c r="R107" s="1">
        <v>201059945931</v>
      </c>
      <c r="S107" s="1">
        <f t="shared" si="31"/>
        <v>0</v>
      </c>
      <c r="T107" s="1">
        <v>0</v>
      </c>
    </row>
    <row r="108" spans="1:20" x14ac:dyDescent="0.25">
      <c r="A108" t="str">
        <f t="shared" si="20"/>
        <v>111</v>
      </c>
      <c r="B108" t="str">
        <f t="shared" si="21"/>
        <v>00</v>
      </c>
      <c r="C108" t="s">
        <v>2</v>
      </c>
      <c r="D108" t="str">
        <f t="shared" si="22"/>
        <v>2</v>
      </c>
      <c r="E108" t="str">
        <f t="shared" si="23"/>
        <v>4</v>
      </c>
      <c r="F108" t="str">
        <f t="shared" si="24"/>
        <v>3</v>
      </c>
      <c r="G108" t="str">
        <f t="shared" si="25"/>
        <v>02</v>
      </c>
      <c r="H108" t="str">
        <f t="shared" si="26"/>
        <v>03</v>
      </c>
      <c r="I108" t="str">
        <f t="shared" si="27"/>
        <v/>
      </c>
      <c r="J108" t="str">
        <f t="shared" si="28"/>
        <v/>
      </c>
      <c r="K108" t="str">
        <f t="shared" si="29"/>
        <v/>
      </c>
      <c r="L108" t="str">
        <f t="shared" si="41"/>
        <v>2-4-3-02-03</v>
      </c>
      <c r="M108" t="str">
        <f>VLOOKUP(L108,'Sep PREDIS'!$J$3:$K$487,2,FALSE)</f>
        <v>Superávit fiscal de ingresos de libre destinación</v>
      </c>
      <c r="N108" t="s">
        <v>157</v>
      </c>
      <c r="O108" s="1">
        <v>585993174000</v>
      </c>
      <c r="P108" s="1">
        <v>145866186628</v>
      </c>
      <c r="Q108" s="1">
        <f t="shared" si="30"/>
        <v>731859360628</v>
      </c>
      <c r="R108" s="1">
        <v>829425860000</v>
      </c>
      <c r="S108" s="1">
        <f t="shared" si="31"/>
        <v>-97566499372</v>
      </c>
      <c r="T108" s="1">
        <v>0</v>
      </c>
    </row>
    <row r="109" spans="1:20" x14ac:dyDescent="0.25">
      <c r="A109" t="str">
        <f t="shared" si="20"/>
        <v>111</v>
      </c>
      <c r="B109" t="str">
        <f t="shared" si="21"/>
        <v>00</v>
      </c>
      <c r="C109" t="s">
        <v>2</v>
      </c>
      <c r="D109" t="str">
        <f t="shared" si="22"/>
        <v>2</v>
      </c>
      <c r="E109" t="str">
        <f t="shared" si="23"/>
        <v>4</v>
      </c>
      <c r="F109" t="str">
        <f t="shared" si="24"/>
        <v>3</v>
      </c>
      <c r="G109" t="str">
        <f t="shared" si="25"/>
        <v>03</v>
      </c>
      <c r="H109" t="str">
        <f t="shared" si="26"/>
        <v>01</v>
      </c>
      <c r="I109" t="str">
        <f t="shared" si="27"/>
        <v/>
      </c>
      <c r="J109" t="str">
        <f t="shared" si="28"/>
        <v/>
      </c>
      <c r="K109" t="str">
        <f t="shared" si="29"/>
        <v/>
      </c>
      <c r="L109" t="str">
        <f t="shared" si="41"/>
        <v>2-4-3-03-01</v>
      </c>
      <c r="M109" t="str">
        <f>VLOOKUP(L109,'Sep PREDIS'!$J$3:$K$487,2,FALSE)</f>
        <v>Superávit fiscal no incorporado de recursos del SGP</v>
      </c>
      <c r="N109" t="s">
        <v>159</v>
      </c>
      <c r="O109" s="1">
        <v>1588988000</v>
      </c>
      <c r="P109" s="1">
        <v>0</v>
      </c>
      <c r="Q109" s="1">
        <f t="shared" si="30"/>
        <v>1588988000</v>
      </c>
      <c r="R109" s="1">
        <v>1588988000</v>
      </c>
      <c r="S109" s="1">
        <f t="shared" si="31"/>
        <v>0</v>
      </c>
      <c r="T109" s="1">
        <v>0</v>
      </c>
    </row>
    <row r="110" spans="1:20" x14ac:dyDescent="0.25">
      <c r="A110" t="str">
        <f t="shared" si="20"/>
        <v>111</v>
      </c>
      <c r="B110" t="str">
        <f t="shared" si="21"/>
        <v>00</v>
      </c>
      <c r="C110" t="s">
        <v>2</v>
      </c>
      <c r="D110" t="str">
        <f t="shared" si="22"/>
        <v>2</v>
      </c>
      <c r="E110" t="str">
        <f t="shared" si="23"/>
        <v>4</v>
      </c>
      <c r="F110" t="str">
        <f t="shared" si="24"/>
        <v>3</v>
      </c>
      <c r="G110" t="str">
        <f t="shared" si="25"/>
        <v>03</v>
      </c>
      <c r="H110" t="str">
        <f t="shared" si="26"/>
        <v>02</v>
      </c>
      <c r="I110" t="str">
        <f t="shared" si="27"/>
        <v/>
      </c>
      <c r="J110" t="str">
        <f t="shared" si="28"/>
        <v/>
      </c>
      <c r="K110" t="str">
        <f t="shared" si="29"/>
        <v/>
      </c>
      <c r="L110" t="str">
        <f t="shared" si="41"/>
        <v>2-4-3-03-02</v>
      </c>
      <c r="M110" t="str">
        <f>VLOOKUP(L110,'Sep PREDIS'!$J$3:$K$487,2,FALSE)</f>
        <v>Superávit fiscal no incorporado de ingresos de destinación específica</v>
      </c>
      <c r="N110" t="s">
        <v>160</v>
      </c>
      <c r="O110" s="1">
        <v>147788039000</v>
      </c>
      <c r="P110" s="1">
        <v>-30810666137</v>
      </c>
      <c r="Q110" s="1">
        <f t="shared" si="30"/>
        <v>116977372863</v>
      </c>
      <c r="R110" s="1">
        <v>147788039000</v>
      </c>
      <c r="S110" s="1">
        <f t="shared" si="31"/>
        <v>-30810666137</v>
      </c>
      <c r="T110" s="1">
        <v>0</v>
      </c>
    </row>
    <row r="111" spans="1:20" x14ac:dyDescent="0.25">
      <c r="A111" t="str">
        <f t="shared" si="20"/>
        <v>111</v>
      </c>
      <c r="B111" t="str">
        <f t="shared" si="21"/>
        <v>00</v>
      </c>
      <c r="C111" t="s">
        <v>2</v>
      </c>
      <c r="D111" t="str">
        <f t="shared" si="22"/>
        <v>2</v>
      </c>
      <c r="E111" t="str">
        <f t="shared" si="23"/>
        <v>4</v>
      </c>
      <c r="F111" t="str">
        <f t="shared" si="24"/>
        <v>3</v>
      </c>
      <c r="G111" t="str">
        <f t="shared" si="25"/>
        <v>03</v>
      </c>
      <c r="H111" t="str">
        <f t="shared" si="26"/>
        <v>03</v>
      </c>
      <c r="I111" t="str">
        <f t="shared" si="27"/>
        <v/>
      </c>
      <c r="J111" t="str">
        <f t="shared" si="28"/>
        <v/>
      </c>
      <c r="K111" t="str">
        <f t="shared" si="29"/>
        <v/>
      </c>
      <c r="L111" t="str">
        <f t="shared" si="41"/>
        <v>2-4-3-03-03</v>
      </c>
      <c r="M111" t="str">
        <f>VLOOKUP(L111,'Sep PREDIS'!$J$3:$K$487,2,FALSE)</f>
        <v>Superávit fiscal no incorporado de ingresos de libre destinación</v>
      </c>
      <c r="N111" t="s">
        <v>161</v>
      </c>
      <c r="O111" s="1">
        <v>107367022000</v>
      </c>
      <c r="P111" s="1">
        <v>0</v>
      </c>
      <c r="Q111" s="1">
        <f t="shared" si="30"/>
        <v>107367022000</v>
      </c>
      <c r="R111" s="1">
        <v>107367022000</v>
      </c>
      <c r="S111" s="1">
        <f t="shared" si="31"/>
        <v>0</v>
      </c>
      <c r="T111" s="1">
        <v>0</v>
      </c>
    </row>
    <row r="112" spans="1:20" x14ac:dyDescent="0.25">
      <c r="A112" t="str">
        <f t="shared" si="20"/>
        <v>111</v>
      </c>
      <c r="B112" t="str">
        <f t="shared" si="21"/>
        <v>00</v>
      </c>
      <c r="C112" t="s">
        <v>2</v>
      </c>
      <c r="D112" t="str">
        <f t="shared" si="22"/>
        <v>2</v>
      </c>
      <c r="E112" t="str">
        <f t="shared" si="23"/>
        <v>4</v>
      </c>
      <c r="F112" t="str">
        <f t="shared" si="24"/>
        <v>4</v>
      </c>
      <c r="G112" t="str">
        <f t="shared" si="25"/>
        <v>03</v>
      </c>
      <c r="H112" t="str">
        <f t="shared" si="26"/>
        <v>01</v>
      </c>
      <c r="I112" t="str">
        <f t="shared" si="27"/>
        <v/>
      </c>
      <c r="J112" t="str">
        <f t="shared" si="28"/>
        <v/>
      </c>
      <c r="K112" t="str">
        <f t="shared" si="29"/>
        <v/>
      </c>
      <c r="L112" t="str">
        <f t="shared" si="41"/>
        <v>2-4-4-03-01</v>
      </c>
      <c r="M112" t="str">
        <f>VLOOKUP(L112,'Sep PREDIS'!$J$3:$K$487,2,FALSE)</f>
        <v>Disposición de Activos Fijos</v>
      </c>
      <c r="N112" t="s">
        <v>162</v>
      </c>
      <c r="O112" s="1">
        <v>0</v>
      </c>
      <c r="P112" s="1">
        <v>0</v>
      </c>
      <c r="Q112" s="1">
        <f t="shared" si="30"/>
        <v>0</v>
      </c>
      <c r="R112" s="1">
        <v>1647727902</v>
      </c>
      <c r="S112" s="1">
        <f t="shared" si="31"/>
        <v>-1647727902</v>
      </c>
      <c r="T112" s="1">
        <v>0</v>
      </c>
    </row>
    <row r="113" spans="1:20" x14ac:dyDescent="0.25">
      <c r="A113" t="str">
        <f t="shared" si="20"/>
        <v>111</v>
      </c>
      <c r="B113" t="str">
        <f t="shared" si="21"/>
        <v>00</v>
      </c>
      <c r="C113" t="s">
        <v>2</v>
      </c>
      <c r="D113" t="str">
        <f t="shared" si="22"/>
        <v>2</v>
      </c>
      <c r="E113" t="str">
        <f t="shared" si="23"/>
        <v>4</v>
      </c>
      <c r="F113" t="str">
        <f t="shared" si="24"/>
        <v>4</v>
      </c>
      <c r="G113" t="str">
        <f t="shared" si="25"/>
        <v>04</v>
      </c>
      <c r="H113" t="str">
        <f t="shared" si="26"/>
        <v/>
      </c>
      <c r="I113" t="str">
        <f t="shared" si="27"/>
        <v/>
      </c>
      <c r="J113" t="str">
        <f t="shared" si="28"/>
        <v/>
      </c>
      <c r="K113" t="str">
        <f t="shared" si="29"/>
        <v/>
      </c>
      <c r="L113" t="str">
        <f>D113&amp;"-"&amp;E113&amp;"-"&amp;F113&amp;"-"&amp;G113</f>
        <v>2-4-4-04</v>
      </c>
      <c r="M113" t="str">
        <f>VLOOKUP(L113,'Sep PREDIS'!$J$3:$K$487,2,FALSE)</f>
        <v>15% Fonpet Disposición de activos</v>
      </c>
      <c r="N113" t="s">
        <v>163</v>
      </c>
      <c r="O113" s="1">
        <v>0</v>
      </c>
      <c r="P113" s="1">
        <v>0</v>
      </c>
      <c r="Q113" s="1">
        <f t="shared" si="30"/>
        <v>0</v>
      </c>
      <c r="R113" s="1">
        <v>196046289</v>
      </c>
      <c r="S113" s="1">
        <f t="shared" si="31"/>
        <v>-196046289</v>
      </c>
      <c r="T113" s="1">
        <v>0</v>
      </c>
    </row>
    <row r="114" spans="1:20" x14ac:dyDescent="0.25">
      <c r="A114" t="str">
        <f t="shared" si="20"/>
        <v>111</v>
      </c>
      <c r="B114" t="str">
        <f t="shared" si="21"/>
        <v>00</v>
      </c>
      <c r="C114" t="s">
        <v>2</v>
      </c>
      <c r="D114" t="str">
        <f t="shared" si="22"/>
        <v>2</v>
      </c>
      <c r="E114" t="str">
        <f t="shared" si="23"/>
        <v>4</v>
      </c>
      <c r="F114" t="str">
        <f t="shared" si="24"/>
        <v>5</v>
      </c>
      <c r="G114" t="str">
        <f t="shared" si="25"/>
        <v>02</v>
      </c>
      <c r="H114" t="str">
        <f t="shared" si="26"/>
        <v>01</v>
      </c>
      <c r="I114" t="str">
        <f t="shared" si="27"/>
        <v>01</v>
      </c>
      <c r="J114" t="str">
        <f t="shared" si="28"/>
        <v>01</v>
      </c>
      <c r="K114" t="str">
        <f t="shared" si="29"/>
        <v/>
      </c>
      <c r="L114" t="str">
        <f t="shared" si="35"/>
        <v>2-4-5-02-01-01-0001</v>
      </c>
      <c r="M114" t="str">
        <f>VLOOKUP(L114,'Sep PREDIS'!$J$3:$K$487,2,FALSE)</f>
        <v>SGP Educación - Prestación de servicio educativo</v>
      </c>
      <c r="N114" t="s">
        <v>164</v>
      </c>
      <c r="O114" s="1">
        <v>5857366000</v>
      </c>
      <c r="P114" s="1">
        <v>0</v>
      </c>
      <c r="Q114" s="1">
        <f t="shared" si="30"/>
        <v>5857366000</v>
      </c>
      <c r="R114" s="1">
        <v>2278795789</v>
      </c>
      <c r="S114" s="1">
        <f t="shared" si="31"/>
        <v>3578570211</v>
      </c>
      <c r="T114" s="1">
        <v>0</v>
      </c>
    </row>
    <row r="115" spans="1:20" x14ac:dyDescent="0.25">
      <c r="A115" t="str">
        <f t="shared" si="20"/>
        <v>111</v>
      </c>
      <c r="B115" t="str">
        <f t="shared" si="21"/>
        <v>00</v>
      </c>
      <c r="C115" t="s">
        <v>2</v>
      </c>
      <c r="D115" t="str">
        <f t="shared" si="22"/>
        <v>2</v>
      </c>
      <c r="E115" t="str">
        <f t="shared" si="23"/>
        <v>4</v>
      </c>
      <c r="F115" t="str">
        <f t="shared" si="24"/>
        <v>5</v>
      </c>
      <c r="G115" t="str">
        <f t="shared" si="25"/>
        <v>02</v>
      </c>
      <c r="H115" t="str">
        <f t="shared" si="26"/>
        <v>01</v>
      </c>
      <c r="I115" t="str">
        <f t="shared" si="27"/>
        <v>01</v>
      </c>
      <c r="J115" t="str">
        <f t="shared" si="28"/>
        <v>02</v>
      </c>
      <c r="K115" t="str">
        <f t="shared" si="29"/>
        <v/>
      </c>
      <c r="L115" t="str">
        <f t="shared" si="35"/>
        <v>2-4-5-02-01-01-0002</v>
      </c>
      <c r="M115" t="str">
        <f>VLOOKUP(L115,'Sep PREDIS'!$J$3:$K$487,2,FALSE)</f>
        <v>SGP Educación - Cancelación de prestaciones sociales del magisterio</v>
      </c>
      <c r="N115" t="s">
        <v>166</v>
      </c>
      <c r="O115" s="1">
        <v>0</v>
      </c>
      <c r="P115" s="1">
        <v>0</v>
      </c>
      <c r="Q115" s="1">
        <f t="shared" si="30"/>
        <v>0</v>
      </c>
      <c r="R115" s="1">
        <v>148955575</v>
      </c>
      <c r="S115" s="1">
        <f t="shared" si="31"/>
        <v>-148955575</v>
      </c>
      <c r="T115" s="1">
        <v>0</v>
      </c>
    </row>
    <row r="116" spans="1:20" x14ac:dyDescent="0.25">
      <c r="A116" t="str">
        <f t="shared" si="20"/>
        <v>111</v>
      </c>
      <c r="B116" t="str">
        <f t="shared" si="21"/>
        <v>00</v>
      </c>
      <c r="C116" t="s">
        <v>2</v>
      </c>
      <c r="D116" t="str">
        <f t="shared" si="22"/>
        <v>2</v>
      </c>
      <c r="E116" t="str">
        <f t="shared" si="23"/>
        <v>4</v>
      </c>
      <c r="F116" t="str">
        <f t="shared" si="24"/>
        <v>5</v>
      </c>
      <c r="G116" t="str">
        <f t="shared" si="25"/>
        <v>02</v>
      </c>
      <c r="H116" t="str">
        <f t="shared" si="26"/>
        <v>01</v>
      </c>
      <c r="I116" t="str">
        <f t="shared" si="27"/>
        <v>01</v>
      </c>
      <c r="J116" t="str">
        <f t="shared" si="28"/>
        <v>04</v>
      </c>
      <c r="K116" t="str">
        <f t="shared" si="29"/>
        <v/>
      </c>
      <c r="L116" t="str">
        <f t="shared" si="35"/>
        <v>2-4-5-02-01-01-0004</v>
      </c>
      <c r="M116" t="str">
        <f>VLOOKUP(L116,'Sep PREDIS'!$J$3:$K$487,2,FALSE)</f>
        <v>SGP Educación - Calidad por matrícula oficial</v>
      </c>
      <c r="N116" t="s">
        <v>167</v>
      </c>
      <c r="O116" s="1">
        <v>0</v>
      </c>
      <c r="P116" s="1">
        <v>0</v>
      </c>
      <c r="Q116" s="1">
        <f t="shared" si="30"/>
        <v>0</v>
      </c>
      <c r="R116" s="1">
        <v>584122626</v>
      </c>
      <c r="S116" s="1">
        <f t="shared" si="31"/>
        <v>-584122626</v>
      </c>
      <c r="T116" s="1">
        <v>0</v>
      </c>
    </row>
    <row r="117" spans="1:20" x14ac:dyDescent="0.25">
      <c r="A117" t="str">
        <f t="shared" si="20"/>
        <v>111</v>
      </c>
      <c r="B117" t="str">
        <f t="shared" si="21"/>
        <v>00</v>
      </c>
      <c r="C117" t="s">
        <v>2</v>
      </c>
      <c r="D117" t="str">
        <f t="shared" si="22"/>
        <v>2</v>
      </c>
      <c r="E117" t="str">
        <f t="shared" si="23"/>
        <v>4</v>
      </c>
      <c r="F117" t="str">
        <f t="shared" si="24"/>
        <v>5</v>
      </c>
      <c r="G117" t="str">
        <f t="shared" si="25"/>
        <v>02</v>
      </c>
      <c r="H117" t="str">
        <f t="shared" si="26"/>
        <v>01</v>
      </c>
      <c r="I117" t="str">
        <f t="shared" si="27"/>
        <v>02</v>
      </c>
      <c r="J117" t="str">
        <f t="shared" si="28"/>
        <v>02</v>
      </c>
      <c r="K117" t="str">
        <f t="shared" si="29"/>
        <v/>
      </c>
      <c r="L117" t="str">
        <f t="shared" si="35"/>
        <v>2-4-5-02-01-02-0002</v>
      </c>
      <c r="M117" t="str">
        <f>VLOOKUP(L117,'Sep PREDIS'!$J$3:$K$487,2,FALSE)</f>
        <v>SGP Salud - Salud pública</v>
      </c>
      <c r="N117" t="s">
        <v>169</v>
      </c>
      <c r="O117" s="1">
        <v>762200000</v>
      </c>
      <c r="P117" s="1">
        <v>0</v>
      </c>
      <c r="Q117" s="1">
        <f t="shared" si="30"/>
        <v>762200000</v>
      </c>
      <c r="R117" s="1">
        <v>1072252265</v>
      </c>
      <c r="S117" s="1">
        <f t="shared" si="31"/>
        <v>-310052265</v>
      </c>
      <c r="T117" s="1">
        <v>0</v>
      </c>
    </row>
    <row r="118" spans="1:20" x14ac:dyDescent="0.25">
      <c r="A118" t="str">
        <f t="shared" si="20"/>
        <v>111</v>
      </c>
      <c r="B118" t="str">
        <f t="shared" si="21"/>
        <v>00</v>
      </c>
      <c r="C118" t="s">
        <v>2</v>
      </c>
      <c r="D118" t="str">
        <f t="shared" si="22"/>
        <v>2</v>
      </c>
      <c r="E118" t="str">
        <f t="shared" si="23"/>
        <v>4</v>
      </c>
      <c r="F118" t="str">
        <f t="shared" si="24"/>
        <v>5</v>
      </c>
      <c r="G118" t="str">
        <f t="shared" si="25"/>
        <v>02</v>
      </c>
      <c r="H118" t="str">
        <f t="shared" si="26"/>
        <v>01</v>
      </c>
      <c r="I118" t="str">
        <f t="shared" si="27"/>
        <v>02</v>
      </c>
      <c r="J118" t="str">
        <f t="shared" si="28"/>
        <v>03</v>
      </c>
      <c r="K118" t="str">
        <f t="shared" si="29"/>
        <v/>
      </c>
      <c r="L118" t="str">
        <f t="shared" si="35"/>
        <v>2-4-5-02-01-02-0003</v>
      </c>
      <c r="M118" t="str">
        <f>VLOOKUP(L118,'Sep PREDIS'!$J$3:$K$487,2,FALSE)</f>
        <v>SGP Salud - Prestación del servicio de salud</v>
      </c>
      <c r="N118" t="s">
        <v>171</v>
      </c>
      <c r="O118" s="1">
        <v>267800000</v>
      </c>
      <c r="P118" s="1">
        <v>0</v>
      </c>
      <c r="Q118" s="1">
        <f t="shared" si="30"/>
        <v>267800000</v>
      </c>
      <c r="R118" s="1">
        <v>0</v>
      </c>
      <c r="S118" s="1">
        <f t="shared" si="31"/>
        <v>267800000</v>
      </c>
      <c r="T118" s="1">
        <v>0</v>
      </c>
    </row>
    <row r="119" spans="1:20" x14ac:dyDescent="0.25">
      <c r="A119" t="str">
        <f t="shared" si="20"/>
        <v>111</v>
      </c>
      <c r="B119" t="str">
        <f t="shared" si="21"/>
        <v>00</v>
      </c>
      <c r="C119" t="s">
        <v>2</v>
      </c>
      <c r="D119" t="str">
        <f t="shared" si="22"/>
        <v>2</v>
      </c>
      <c r="E119" t="str">
        <f t="shared" si="23"/>
        <v>4</v>
      </c>
      <c r="F119" t="str">
        <f t="shared" si="24"/>
        <v>5</v>
      </c>
      <c r="G119" t="str">
        <f t="shared" si="25"/>
        <v>02</v>
      </c>
      <c r="H119" t="str">
        <f t="shared" si="26"/>
        <v>01</v>
      </c>
      <c r="I119" t="str">
        <f t="shared" si="27"/>
        <v>03</v>
      </c>
      <c r="J119" t="str">
        <f t="shared" si="28"/>
        <v>01</v>
      </c>
      <c r="K119" t="str">
        <f t="shared" si="29"/>
        <v/>
      </c>
      <c r="L119" t="str">
        <f t="shared" si="35"/>
        <v>2-4-5-02-01-03-0001</v>
      </c>
      <c r="M119" t="str">
        <f>VLOOKUP(L119,'Sep PREDIS'!$J$3:$K$487,2,FALSE)</f>
        <v>SGP Propósito general - Deporte y recreación</v>
      </c>
      <c r="N119" t="s">
        <v>173</v>
      </c>
      <c r="O119" s="1">
        <v>429534000</v>
      </c>
      <c r="P119" s="1">
        <v>0</v>
      </c>
      <c r="Q119" s="1">
        <f t="shared" si="30"/>
        <v>429534000</v>
      </c>
      <c r="R119" s="1">
        <v>367739348</v>
      </c>
      <c r="S119" s="1">
        <f t="shared" si="31"/>
        <v>61794652</v>
      </c>
      <c r="T119" s="1">
        <v>0</v>
      </c>
    </row>
    <row r="120" spans="1:20" x14ac:dyDescent="0.25">
      <c r="A120" t="str">
        <f t="shared" si="20"/>
        <v>111</v>
      </c>
      <c r="B120" t="str">
        <f t="shared" si="21"/>
        <v>00</v>
      </c>
      <c r="C120" t="s">
        <v>2</v>
      </c>
      <c r="D120" t="str">
        <f t="shared" si="22"/>
        <v>2</v>
      </c>
      <c r="E120" t="str">
        <f t="shared" si="23"/>
        <v>4</v>
      </c>
      <c r="F120" t="str">
        <f t="shared" si="24"/>
        <v>5</v>
      </c>
      <c r="G120" t="str">
        <f t="shared" si="25"/>
        <v>02</v>
      </c>
      <c r="H120" t="str">
        <f t="shared" si="26"/>
        <v>01</v>
      </c>
      <c r="I120" t="str">
        <f t="shared" si="27"/>
        <v>03</v>
      </c>
      <c r="J120" t="str">
        <f t="shared" si="28"/>
        <v>02</v>
      </c>
      <c r="K120" t="str">
        <f t="shared" si="29"/>
        <v/>
      </c>
      <c r="L120" t="str">
        <f t="shared" si="35"/>
        <v>2-4-5-02-01-03-0002</v>
      </c>
      <c r="M120" t="str">
        <f>VLOOKUP(L120,'Sep PREDIS'!$J$3:$K$487,2,FALSE)</f>
        <v>SGP Propósito general - Cultura</v>
      </c>
      <c r="N120" t="s">
        <v>175</v>
      </c>
      <c r="O120" s="1">
        <v>741855000</v>
      </c>
      <c r="P120" s="1">
        <v>0</v>
      </c>
      <c r="Q120" s="1">
        <f t="shared" si="30"/>
        <v>741855000</v>
      </c>
      <c r="R120" s="1">
        <v>581233367</v>
      </c>
      <c r="S120" s="1">
        <f t="shared" si="31"/>
        <v>160621633</v>
      </c>
      <c r="T120" s="1">
        <v>0</v>
      </c>
    </row>
    <row r="121" spans="1:20" x14ac:dyDescent="0.25">
      <c r="A121" t="str">
        <f t="shared" si="20"/>
        <v>111</v>
      </c>
      <c r="B121" t="str">
        <f t="shared" si="21"/>
        <v>00</v>
      </c>
      <c r="C121" t="s">
        <v>2</v>
      </c>
      <c r="D121" t="str">
        <f t="shared" si="22"/>
        <v>2</v>
      </c>
      <c r="E121" t="str">
        <f t="shared" si="23"/>
        <v>4</v>
      </c>
      <c r="F121" t="str">
        <f t="shared" si="24"/>
        <v>5</v>
      </c>
      <c r="G121" t="str">
        <f t="shared" si="25"/>
        <v>02</v>
      </c>
      <c r="H121" t="str">
        <f t="shared" si="26"/>
        <v>01</v>
      </c>
      <c r="I121" t="str">
        <f t="shared" si="27"/>
        <v>03</v>
      </c>
      <c r="J121" t="str">
        <f t="shared" si="28"/>
        <v>03</v>
      </c>
      <c r="K121" t="str">
        <f t="shared" si="29"/>
        <v/>
      </c>
      <c r="L121" t="str">
        <f t="shared" si="35"/>
        <v>2-4-5-02-01-03-0003</v>
      </c>
      <c r="M121" t="str">
        <f>VLOOKUP(L121,'Sep PREDIS'!$J$3:$K$487,2,FALSE)</f>
        <v>SGP Propósito general - Libre inversión</v>
      </c>
      <c r="N121" t="s">
        <v>177</v>
      </c>
      <c r="O121" s="1">
        <v>3093141000</v>
      </c>
      <c r="P121" s="1">
        <v>0</v>
      </c>
      <c r="Q121" s="1">
        <f t="shared" si="30"/>
        <v>3093141000</v>
      </c>
      <c r="R121" s="1">
        <v>2452382840</v>
      </c>
      <c r="S121" s="1">
        <f t="shared" si="31"/>
        <v>640758160</v>
      </c>
      <c r="T121" s="1">
        <v>0</v>
      </c>
    </row>
    <row r="122" spans="1:20" x14ac:dyDescent="0.25">
      <c r="A122" t="str">
        <f t="shared" si="20"/>
        <v>111</v>
      </c>
      <c r="B122" t="str">
        <f t="shared" si="21"/>
        <v>00</v>
      </c>
      <c r="C122" t="s">
        <v>2</v>
      </c>
      <c r="D122" t="str">
        <f t="shared" si="22"/>
        <v>2</v>
      </c>
      <c r="E122" t="str">
        <f t="shared" si="23"/>
        <v>4</v>
      </c>
      <c r="F122" t="str">
        <f t="shared" si="24"/>
        <v>5</v>
      </c>
      <c r="G122" t="str">
        <f t="shared" si="25"/>
        <v>02</v>
      </c>
      <c r="H122" t="str">
        <f t="shared" si="26"/>
        <v>01</v>
      </c>
      <c r="I122" t="str">
        <f t="shared" si="27"/>
        <v>04</v>
      </c>
      <c r="J122" t="str">
        <f t="shared" si="28"/>
        <v/>
      </c>
      <c r="K122" t="str">
        <f t="shared" si="29"/>
        <v/>
      </c>
      <c r="L122" t="str">
        <f t="shared" ref="L122:L125" si="42">D122&amp;"-"&amp;E122&amp;"-"&amp;F122&amp;"-"&amp;G122&amp;"-"&amp;H122&amp;"-"&amp;I122</f>
        <v>2-4-5-02-01-04</v>
      </c>
      <c r="M122" t="str">
        <f>VLOOKUP(L122,'Sep PREDIS'!$J$3:$K$487,2,FALSE)</f>
        <v>SGP - Participación para agua potable y saneamiento básico</v>
      </c>
      <c r="N122" t="s">
        <v>179</v>
      </c>
      <c r="O122" s="1">
        <v>0</v>
      </c>
      <c r="P122" s="1">
        <v>0</v>
      </c>
      <c r="Q122" s="1">
        <f t="shared" si="30"/>
        <v>0</v>
      </c>
      <c r="R122" s="1">
        <v>922112625</v>
      </c>
      <c r="S122" s="1">
        <f t="shared" si="31"/>
        <v>-922112625</v>
      </c>
      <c r="T122" s="1">
        <v>0</v>
      </c>
    </row>
    <row r="123" spans="1:20" x14ac:dyDescent="0.25">
      <c r="A123" t="str">
        <f t="shared" si="20"/>
        <v>111</v>
      </c>
      <c r="B123" t="str">
        <f t="shared" si="21"/>
        <v>00</v>
      </c>
      <c r="C123" t="s">
        <v>2</v>
      </c>
      <c r="D123" t="str">
        <f t="shared" si="22"/>
        <v>2</v>
      </c>
      <c r="E123" t="str">
        <f t="shared" si="23"/>
        <v>4</v>
      </c>
      <c r="F123" t="str">
        <f t="shared" si="24"/>
        <v>5</v>
      </c>
      <c r="G123" t="str">
        <f t="shared" si="25"/>
        <v>02</v>
      </c>
      <c r="H123" t="str">
        <f t="shared" si="26"/>
        <v>01</v>
      </c>
      <c r="I123" t="str">
        <f t="shared" si="27"/>
        <v>05</v>
      </c>
      <c r="J123" t="str">
        <f t="shared" si="28"/>
        <v/>
      </c>
      <c r="K123" t="str">
        <f t="shared" si="29"/>
        <v/>
      </c>
      <c r="L123" t="str">
        <f t="shared" si="42"/>
        <v>2-4-5-02-01-05</v>
      </c>
      <c r="M123" t="str">
        <f>VLOOKUP(L123,'Sep PREDIS'!$J$3:$K$487,2,FALSE)</f>
        <v>SGP 15% Participación Departamental</v>
      </c>
      <c r="N123" t="s">
        <v>180</v>
      </c>
      <c r="O123" s="1">
        <v>297695000</v>
      </c>
      <c r="P123" s="1">
        <v>0</v>
      </c>
      <c r="Q123" s="1">
        <f t="shared" si="30"/>
        <v>297695000</v>
      </c>
      <c r="R123" s="1">
        <v>228113345</v>
      </c>
      <c r="S123" s="1">
        <f t="shared" si="31"/>
        <v>69581655</v>
      </c>
      <c r="T123" s="1">
        <v>0</v>
      </c>
    </row>
    <row r="124" spans="1:20" x14ac:dyDescent="0.25">
      <c r="A124" t="str">
        <f t="shared" si="20"/>
        <v>111</v>
      </c>
      <c r="B124" t="str">
        <f t="shared" si="21"/>
        <v>00</v>
      </c>
      <c r="C124" t="s">
        <v>2</v>
      </c>
      <c r="D124" t="str">
        <f t="shared" si="22"/>
        <v>2</v>
      </c>
      <c r="E124" t="str">
        <f t="shared" si="23"/>
        <v>4</v>
      </c>
      <c r="F124" t="str">
        <f t="shared" si="24"/>
        <v>5</v>
      </c>
      <c r="G124" t="str">
        <f t="shared" si="25"/>
        <v>02</v>
      </c>
      <c r="H124" t="str">
        <f t="shared" si="26"/>
        <v>01</v>
      </c>
      <c r="I124" t="str">
        <f t="shared" si="27"/>
        <v>06</v>
      </c>
      <c r="J124" t="str">
        <f t="shared" si="28"/>
        <v/>
      </c>
      <c r="K124" t="str">
        <f t="shared" si="29"/>
        <v/>
      </c>
      <c r="L124" t="str">
        <f t="shared" si="42"/>
        <v>2-4-5-02-01-06</v>
      </c>
      <c r="M124" t="str">
        <f>VLOOKUP(L124,'Sep PREDIS'!$J$3:$K$487,2,FALSE)</f>
        <v>SGP Asignaciones especiales - Alimentación escolar</v>
      </c>
      <c r="N124" t="s">
        <v>181</v>
      </c>
      <c r="O124" s="1">
        <v>1241553000</v>
      </c>
      <c r="P124" s="1">
        <v>0</v>
      </c>
      <c r="Q124" s="1">
        <f t="shared" si="30"/>
        <v>1241553000</v>
      </c>
      <c r="R124" s="1">
        <v>857250244</v>
      </c>
      <c r="S124" s="1">
        <f t="shared" si="31"/>
        <v>384302756</v>
      </c>
      <c r="T124" s="1">
        <v>0</v>
      </c>
    </row>
    <row r="125" spans="1:20" x14ac:dyDescent="0.25">
      <c r="A125" t="str">
        <f t="shared" si="20"/>
        <v>111</v>
      </c>
      <c r="B125" t="str">
        <f t="shared" si="21"/>
        <v>00</v>
      </c>
      <c r="C125" t="s">
        <v>2</v>
      </c>
      <c r="D125" t="str">
        <f t="shared" si="22"/>
        <v>2</v>
      </c>
      <c r="E125" t="str">
        <f t="shared" si="23"/>
        <v>4</v>
      </c>
      <c r="F125" t="str">
        <f t="shared" si="24"/>
        <v>5</v>
      </c>
      <c r="G125" t="str">
        <f t="shared" si="25"/>
        <v>02</v>
      </c>
      <c r="H125" t="str">
        <f t="shared" si="26"/>
        <v>01</v>
      </c>
      <c r="I125" t="str">
        <f t="shared" si="27"/>
        <v>07</v>
      </c>
      <c r="J125" t="str">
        <f t="shared" si="28"/>
        <v/>
      </c>
      <c r="K125" t="str">
        <f t="shared" si="29"/>
        <v/>
      </c>
      <c r="L125" t="str">
        <f t="shared" si="42"/>
        <v>2-4-5-02-01-07</v>
      </c>
      <c r="M125" t="str">
        <f>VLOOKUP(L125,'Sep PREDIS'!$J$3:$K$487,2,FALSE)</f>
        <v>SGP - Participación para la atención integral de la primera infancia</v>
      </c>
      <c r="N125" t="s">
        <v>183</v>
      </c>
      <c r="O125" s="1">
        <v>3628007000</v>
      </c>
      <c r="P125" s="1">
        <v>0</v>
      </c>
      <c r="Q125" s="1">
        <f t="shared" si="30"/>
        <v>3628007000</v>
      </c>
      <c r="R125" s="1">
        <v>3243322220</v>
      </c>
      <c r="S125" s="1">
        <f t="shared" si="31"/>
        <v>384684780</v>
      </c>
      <c r="T125" s="1">
        <v>0</v>
      </c>
    </row>
    <row r="126" spans="1:20" x14ac:dyDescent="0.25">
      <c r="A126" t="str">
        <f t="shared" si="20"/>
        <v>111</v>
      </c>
      <c r="B126" t="str">
        <f t="shared" si="21"/>
        <v>00</v>
      </c>
      <c r="C126" t="s">
        <v>2</v>
      </c>
      <c r="D126" t="str">
        <f t="shared" si="22"/>
        <v>2</v>
      </c>
      <c r="E126" t="str">
        <f t="shared" si="23"/>
        <v>4</v>
      </c>
      <c r="F126" t="str">
        <f t="shared" si="24"/>
        <v>5</v>
      </c>
      <c r="G126" t="str">
        <f t="shared" si="25"/>
        <v>02</v>
      </c>
      <c r="H126" t="str">
        <f t="shared" si="26"/>
        <v>03</v>
      </c>
      <c r="I126" t="str">
        <f t="shared" si="27"/>
        <v/>
      </c>
      <c r="J126" t="str">
        <f t="shared" si="28"/>
        <v/>
      </c>
      <c r="K126" t="str">
        <f t="shared" si="29"/>
        <v/>
      </c>
      <c r="L126" t="str">
        <f t="shared" ref="L126:L139" si="43">D126&amp;"-"&amp;E126&amp;"-"&amp;F126&amp;"-"&amp;G126&amp;"-"&amp;H126</f>
        <v>2-4-5-02-03</v>
      </c>
      <c r="M126" t="str">
        <f>VLOOKUP(L126,'Sep PREDIS'!$J$3:$K$487,2,FALSE)</f>
        <v>Recursos propios con destinación específica</v>
      </c>
      <c r="N126" t="s">
        <v>184</v>
      </c>
      <c r="O126" s="1">
        <v>56102581000</v>
      </c>
      <c r="P126" s="1">
        <v>0</v>
      </c>
      <c r="Q126" s="1">
        <f t="shared" si="30"/>
        <v>56102581000</v>
      </c>
      <c r="R126" s="1">
        <v>30880050803</v>
      </c>
      <c r="S126" s="1">
        <f t="shared" si="31"/>
        <v>25222530197</v>
      </c>
      <c r="T126" s="1">
        <v>0</v>
      </c>
    </row>
    <row r="127" spans="1:20" x14ac:dyDescent="0.25">
      <c r="A127" t="str">
        <f t="shared" si="20"/>
        <v>111</v>
      </c>
      <c r="B127" t="str">
        <f t="shared" si="21"/>
        <v>00</v>
      </c>
      <c r="C127" t="s">
        <v>2</v>
      </c>
      <c r="D127" t="str">
        <f t="shared" si="22"/>
        <v>2</v>
      </c>
      <c r="E127" t="str">
        <f t="shared" si="23"/>
        <v>4</v>
      </c>
      <c r="F127" t="str">
        <f t="shared" si="24"/>
        <v>5</v>
      </c>
      <c r="G127" t="str">
        <f t="shared" si="25"/>
        <v>02</v>
      </c>
      <c r="H127" t="str">
        <f t="shared" si="26"/>
        <v>04</v>
      </c>
      <c r="I127" t="str">
        <f t="shared" si="27"/>
        <v/>
      </c>
      <c r="J127" t="str">
        <f t="shared" si="28"/>
        <v/>
      </c>
      <c r="K127" t="str">
        <f t="shared" si="29"/>
        <v/>
      </c>
      <c r="L127" t="str">
        <f t="shared" si="43"/>
        <v>2-4-5-02-04</v>
      </c>
      <c r="M127" t="str">
        <f>VLOOKUP(L127,'Sep PREDIS'!$J$3:$K$487,2,FALSE)</f>
        <v>Recursos propios de libre destinación</v>
      </c>
      <c r="N127" t="s">
        <v>186</v>
      </c>
      <c r="O127" s="1">
        <v>223169000000</v>
      </c>
      <c r="P127" s="1">
        <v>0</v>
      </c>
      <c r="Q127" s="1">
        <f t="shared" si="30"/>
        <v>223169000000</v>
      </c>
      <c r="R127" s="1">
        <v>281555195501</v>
      </c>
      <c r="S127" s="1">
        <f t="shared" si="31"/>
        <v>-58386195501</v>
      </c>
      <c r="T127" s="1">
        <v>0</v>
      </c>
    </row>
    <row r="128" spans="1:20" x14ac:dyDescent="0.25">
      <c r="A128" t="str">
        <f t="shared" si="20"/>
        <v>111</v>
      </c>
      <c r="B128" t="str">
        <f t="shared" si="21"/>
        <v>00</v>
      </c>
      <c r="C128" t="s">
        <v>2</v>
      </c>
      <c r="D128" t="str">
        <f t="shared" si="22"/>
        <v>2</v>
      </c>
      <c r="E128" t="str">
        <f t="shared" si="23"/>
        <v>4</v>
      </c>
      <c r="F128" t="str">
        <f t="shared" si="24"/>
        <v>6</v>
      </c>
      <c r="G128" t="str">
        <f t="shared" si="25"/>
        <v>01</v>
      </c>
      <c r="H128" t="str">
        <f t="shared" si="26"/>
        <v>01</v>
      </c>
      <c r="I128" t="str">
        <f t="shared" si="27"/>
        <v/>
      </c>
      <c r="J128" t="str">
        <f t="shared" si="28"/>
        <v/>
      </c>
      <c r="K128" t="str">
        <f t="shared" si="29"/>
        <v/>
      </c>
      <c r="L128" t="str">
        <f t="shared" si="43"/>
        <v>2-4-6-01-01</v>
      </c>
      <c r="M128" t="str">
        <f>VLOOKUP(L128,'Sep PREDIS'!$J$3:$K$487,2,FALSE)</f>
        <v>Pago de bonos y cuotas partes de bonos pensionales A y B</v>
      </c>
      <c r="N128" t="s">
        <v>188</v>
      </c>
      <c r="O128" s="1">
        <v>50000000000</v>
      </c>
      <c r="P128" s="1">
        <v>0</v>
      </c>
      <c r="Q128" s="1">
        <f t="shared" si="30"/>
        <v>50000000000</v>
      </c>
      <c r="R128" s="1">
        <v>105935428338</v>
      </c>
      <c r="S128" s="1">
        <f t="shared" si="31"/>
        <v>-55935428338</v>
      </c>
      <c r="T128" s="1">
        <v>0</v>
      </c>
    </row>
    <row r="129" spans="1:20" x14ac:dyDescent="0.25">
      <c r="A129" t="str">
        <f t="shared" si="20"/>
        <v>111</v>
      </c>
      <c r="B129" t="str">
        <f t="shared" si="21"/>
        <v>00</v>
      </c>
      <c r="C129" t="s">
        <v>2</v>
      </c>
      <c r="D129" t="str">
        <f t="shared" si="22"/>
        <v>2</v>
      </c>
      <c r="E129" t="str">
        <f t="shared" si="23"/>
        <v>4</v>
      </c>
      <c r="F129" t="str">
        <f t="shared" si="24"/>
        <v>6</v>
      </c>
      <c r="G129" t="str">
        <f t="shared" si="25"/>
        <v>02</v>
      </c>
      <c r="H129" t="str">
        <f t="shared" si="26"/>
        <v>01</v>
      </c>
      <c r="I129" t="str">
        <f t="shared" si="27"/>
        <v/>
      </c>
      <c r="J129" t="str">
        <f t="shared" si="28"/>
        <v/>
      </c>
      <c r="K129" t="str">
        <f t="shared" si="29"/>
        <v/>
      </c>
      <c r="L129" t="str">
        <f t="shared" si="43"/>
        <v>2-4-6-02-01</v>
      </c>
      <c r="M129" t="str">
        <f>VLOOKUP(L129,'Sep PREDIS'!$J$3:$K$487,2,FALSE)</f>
        <v>Pago del pasivo pensional corriente</v>
      </c>
      <c r="N129" t="s">
        <v>189</v>
      </c>
      <c r="O129" s="1">
        <v>120000000000</v>
      </c>
      <c r="P129" s="1">
        <v>0</v>
      </c>
      <c r="Q129" s="1">
        <f t="shared" si="30"/>
        <v>120000000000</v>
      </c>
      <c r="R129" s="1">
        <v>0</v>
      </c>
      <c r="S129" s="1">
        <f t="shared" si="31"/>
        <v>120000000000</v>
      </c>
      <c r="T129" s="1">
        <v>0</v>
      </c>
    </row>
    <row r="130" spans="1:20" x14ac:dyDescent="0.25">
      <c r="A130" t="str">
        <f t="shared" si="20"/>
        <v>111</v>
      </c>
      <c r="B130" t="str">
        <f t="shared" si="21"/>
        <v>00</v>
      </c>
      <c r="C130" t="s">
        <v>2</v>
      </c>
      <c r="D130" t="str">
        <f t="shared" si="22"/>
        <v>2</v>
      </c>
      <c r="E130" t="str">
        <f t="shared" si="23"/>
        <v>4</v>
      </c>
      <c r="F130" t="str">
        <f t="shared" si="24"/>
        <v>6</v>
      </c>
      <c r="G130" t="str">
        <f t="shared" si="25"/>
        <v>03</v>
      </c>
      <c r="H130" t="str">
        <f t="shared" si="26"/>
        <v>02</v>
      </c>
      <c r="I130" t="str">
        <f t="shared" si="27"/>
        <v/>
      </c>
      <c r="J130" t="str">
        <f t="shared" si="28"/>
        <v/>
      </c>
      <c r="K130" t="str">
        <f t="shared" si="29"/>
        <v/>
      </c>
      <c r="L130" t="str">
        <f t="shared" si="43"/>
        <v>2-4-6-03-02</v>
      </c>
      <c r="M130" t="str">
        <f>VLOOKUP(L130,'Sep PREDIS'!$J$3:$K$487,2,FALSE)</f>
        <v>Para invertir en el sector salud</v>
      </c>
      <c r="N130" t="s">
        <v>191</v>
      </c>
      <c r="O130" s="1">
        <v>25412384000</v>
      </c>
      <c r="P130" s="1">
        <v>0</v>
      </c>
      <c r="Q130" s="1">
        <f t="shared" si="30"/>
        <v>25412384000</v>
      </c>
      <c r="R130" s="1">
        <v>0</v>
      </c>
      <c r="S130" s="1">
        <f t="shared" si="31"/>
        <v>25412384000</v>
      </c>
      <c r="T130" s="1">
        <v>0</v>
      </c>
    </row>
    <row r="131" spans="1:20" x14ac:dyDescent="0.25">
      <c r="A131" t="str">
        <f t="shared" si="20"/>
        <v>111</v>
      </c>
      <c r="B131" t="str">
        <f t="shared" si="21"/>
        <v>00</v>
      </c>
      <c r="C131" t="s">
        <v>2</v>
      </c>
      <c r="D131" t="str">
        <f t="shared" si="22"/>
        <v>2</v>
      </c>
      <c r="E131" t="str">
        <f t="shared" si="23"/>
        <v>4</v>
      </c>
      <c r="F131" t="str">
        <f t="shared" si="24"/>
        <v>6</v>
      </c>
      <c r="G131" t="str">
        <f t="shared" si="25"/>
        <v>04</v>
      </c>
      <c r="H131" t="str">
        <f t="shared" si="26"/>
        <v/>
      </c>
      <c r="I131" t="str">
        <f t="shared" si="27"/>
        <v/>
      </c>
      <c r="J131" t="str">
        <f t="shared" si="28"/>
        <v/>
      </c>
      <c r="K131" t="str">
        <f t="shared" si="29"/>
        <v/>
      </c>
      <c r="L131" t="str">
        <f t="shared" ref="L131:L137" si="44">D131&amp;"-"&amp;E131&amp;"-"&amp;F131&amp;"-"&amp;G131</f>
        <v>2-4-6-04</v>
      </c>
      <c r="M131" t="str">
        <f>VLOOKUP(L131,'Sep PREDIS'!$J$3:$K$487,2,FALSE)</f>
        <v>Retiros FONPET para el pago de obligaciones pensionales corrientes</v>
      </c>
      <c r="N131" t="s">
        <v>193</v>
      </c>
      <c r="O131" s="1">
        <v>244271000000</v>
      </c>
      <c r="P131" s="1">
        <v>-106837379000</v>
      </c>
      <c r="Q131" s="1">
        <f t="shared" si="30"/>
        <v>137433621000</v>
      </c>
      <c r="R131" s="1">
        <v>0</v>
      </c>
      <c r="S131" s="1">
        <f t="shared" si="31"/>
        <v>137433621000</v>
      </c>
      <c r="T131" s="1">
        <v>0</v>
      </c>
    </row>
    <row r="132" spans="1:20" x14ac:dyDescent="0.25">
      <c r="A132" t="str">
        <f t="shared" si="20"/>
        <v>111</v>
      </c>
      <c r="B132" t="str">
        <f t="shared" si="21"/>
        <v>00</v>
      </c>
      <c r="C132" t="s">
        <v>2</v>
      </c>
      <c r="D132" t="str">
        <f t="shared" si="22"/>
        <v>2</v>
      </c>
      <c r="E132" t="str">
        <f t="shared" si="23"/>
        <v>4</v>
      </c>
      <c r="F132" t="str">
        <f t="shared" si="24"/>
        <v>7</v>
      </c>
      <c r="G132" t="str">
        <f t="shared" si="25"/>
        <v>02</v>
      </c>
      <c r="H132" t="str">
        <f t="shared" si="26"/>
        <v/>
      </c>
      <c r="I132" t="str">
        <f t="shared" si="27"/>
        <v/>
      </c>
      <c r="J132" t="str">
        <f t="shared" si="28"/>
        <v/>
      </c>
      <c r="K132" t="str">
        <f t="shared" si="29"/>
        <v/>
      </c>
      <c r="L132" t="str">
        <f t="shared" si="44"/>
        <v>2-4-7-02</v>
      </c>
      <c r="M132" t="str">
        <f>VLOOKUP(L132,'Sep PREDIS'!$J$3:$K$487,2,FALSE)</f>
        <v>Empresas Industriales y Comerciales del Estado no societarias</v>
      </c>
      <c r="N132" t="s">
        <v>194</v>
      </c>
      <c r="O132" s="1">
        <v>82336000000</v>
      </c>
      <c r="P132" s="1">
        <v>0</v>
      </c>
      <c r="Q132" s="1">
        <f t="shared" si="30"/>
        <v>82336000000</v>
      </c>
      <c r="R132" s="1">
        <v>183494690000</v>
      </c>
      <c r="S132" s="1">
        <f t="shared" si="31"/>
        <v>-101158690000</v>
      </c>
      <c r="T132" s="1">
        <v>0</v>
      </c>
    </row>
    <row r="133" spans="1:20" x14ac:dyDescent="0.25">
      <c r="A133" t="str">
        <f t="shared" si="20"/>
        <v>111</v>
      </c>
      <c r="B133" t="str">
        <f t="shared" si="21"/>
        <v>00</v>
      </c>
      <c r="C133" t="s">
        <v>2</v>
      </c>
      <c r="D133" t="str">
        <f t="shared" si="22"/>
        <v>2</v>
      </c>
      <c r="E133" t="str">
        <f t="shared" si="23"/>
        <v>4</v>
      </c>
      <c r="F133" t="str">
        <f t="shared" si="24"/>
        <v>8</v>
      </c>
      <c r="G133" t="str">
        <f t="shared" si="25"/>
        <v>02</v>
      </c>
      <c r="H133" t="str">
        <f t="shared" si="26"/>
        <v/>
      </c>
      <c r="I133" t="str">
        <f t="shared" si="27"/>
        <v/>
      </c>
      <c r="J133" t="str">
        <f t="shared" si="28"/>
        <v/>
      </c>
      <c r="K133" t="str">
        <f t="shared" si="29"/>
        <v/>
      </c>
      <c r="L133" t="str">
        <f t="shared" si="44"/>
        <v>2-4-8-02</v>
      </c>
      <c r="M133" t="str">
        <f>VLOOKUP(L133,'Sep PREDIS'!$J$3:$K$487,2,FALSE)</f>
        <v>Dividendos y utilidades de Sociedades de Economía Mixta</v>
      </c>
      <c r="N133" t="s">
        <v>195</v>
      </c>
      <c r="O133" s="1">
        <v>843708000000</v>
      </c>
      <c r="P133" s="1">
        <v>29219582000</v>
      </c>
      <c r="Q133" s="1">
        <f t="shared" si="30"/>
        <v>872927582000</v>
      </c>
      <c r="R133" s="1">
        <v>844256873740</v>
      </c>
      <c r="S133" s="1">
        <f t="shared" si="31"/>
        <v>28670708260</v>
      </c>
      <c r="T133" s="1">
        <v>0</v>
      </c>
    </row>
    <row r="134" spans="1:20" x14ac:dyDescent="0.25">
      <c r="A134" t="str">
        <f t="shared" ref="A134:A197" si="45">MID(C134,2,3)</f>
        <v>111</v>
      </c>
      <c r="B134" t="str">
        <f t="shared" ref="B134:B197" si="46">MID(C134,6,2)</f>
        <v>00</v>
      </c>
      <c r="C134" t="s">
        <v>2</v>
      </c>
      <c r="D134" t="str">
        <f t="shared" ref="D134:D197" si="47">MID($N134,2,1)</f>
        <v>2</v>
      </c>
      <c r="E134" t="str">
        <f t="shared" ref="E134:E197" si="48">MID($N134,3,1)</f>
        <v>4</v>
      </c>
      <c r="F134" t="str">
        <f t="shared" ref="F134:F197" si="49">MID($N134,5,1)</f>
        <v>8</v>
      </c>
      <c r="G134" t="str">
        <f t="shared" ref="G134:G197" si="50">MID($N134,6,2)</f>
        <v>04</v>
      </c>
      <c r="H134" t="str">
        <f t="shared" ref="H134:H197" si="51">MID($N134,8,2)</f>
        <v/>
      </c>
      <c r="I134" t="str">
        <f t="shared" ref="I134:I197" si="52">MID($N134,10,2)</f>
        <v/>
      </c>
      <c r="J134" t="str">
        <f t="shared" ref="J134:J197" si="53">MID($N134,12,2)</f>
        <v/>
      </c>
      <c r="K134" t="str">
        <f t="shared" ref="K134:K197" si="54">MID($N134,14,2)</f>
        <v/>
      </c>
      <c r="L134" t="str">
        <f t="shared" si="44"/>
        <v>2-4-8-04</v>
      </c>
      <c r="M134" t="str">
        <f>VLOOKUP(L134,'Sep PREDIS'!$J$3:$K$487,2,FALSE)</f>
        <v>Dividendos y utilidades del Sector Financiero</v>
      </c>
      <c r="N134" t="s">
        <v>196</v>
      </c>
      <c r="O134" s="1">
        <v>0</v>
      </c>
      <c r="P134" s="1">
        <v>0</v>
      </c>
      <c r="Q134" s="1">
        <f t="shared" ref="Q134:Q197" si="55">+O134+P134</f>
        <v>0</v>
      </c>
      <c r="R134" s="1">
        <v>306650</v>
      </c>
      <c r="S134" s="1">
        <f t="shared" ref="S134:S197" si="56">+Q134-R134</f>
        <v>-306650</v>
      </c>
      <c r="T134" s="1">
        <v>0</v>
      </c>
    </row>
    <row r="135" spans="1:20" x14ac:dyDescent="0.25">
      <c r="A135" t="str">
        <f t="shared" si="45"/>
        <v>111</v>
      </c>
      <c r="B135" t="str">
        <f t="shared" si="46"/>
        <v>00</v>
      </c>
      <c r="C135" t="s">
        <v>2</v>
      </c>
      <c r="D135" t="str">
        <f t="shared" si="47"/>
        <v>2</v>
      </c>
      <c r="E135" t="str">
        <f t="shared" si="48"/>
        <v>4</v>
      </c>
      <c r="F135" t="str">
        <f t="shared" si="49"/>
        <v>9</v>
      </c>
      <c r="G135" t="str">
        <f t="shared" si="50"/>
        <v/>
      </c>
      <c r="H135" t="str">
        <f t="shared" si="51"/>
        <v/>
      </c>
      <c r="I135" t="str">
        <f t="shared" si="52"/>
        <v/>
      </c>
      <c r="J135" t="str">
        <f t="shared" si="53"/>
        <v/>
      </c>
      <c r="K135" t="str">
        <f t="shared" si="54"/>
        <v/>
      </c>
      <c r="L135" t="str">
        <f>D135&amp;"-"&amp;E135&amp;"-"&amp;F135</f>
        <v>2-4-9</v>
      </c>
      <c r="M135" t="str">
        <f>VLOOKUP(L135,'Sep PREDIS'!$J$3:$K$487,2,FALSE)</f>
        <v>REINTEGROS</v>
      </c>
      <c r="N135" t="s">
        <v>198</v>
      </c>
      <c r="O135" s="1">
        <v>60000000000</v>
      </c>
      <c r="P135" s="1">
        <v>491271593847</v>
      </c>
      <c r="Q135" s="1">
        <f t="shared" si="55"/>
        <v>551271593847</v>
      </c>
      <c r="R135" s="1">
        <v>578284378002</v>
      </c>
      <c r="S135" s="1">
        <f t="shared" si="56"/>
        <v>-27012784155</v>
      </c>
      <c r="T135" s="1">
        <v>0</v>
      </c>
    </row>
    <row r="136" spans="1:20" x14ac:dyDescent="0.25">
      <c r="A136" t="str">
        <f t="shared" si="45"/>
        <v>111</v>
      </c>
      <c r="B136" t="str">
        <f t="shared" si="46"/>
        <v>00</v>
      </c>
      <c r="C136" t="s">
        <v>2</v>
      </c>
      <c r="D136" t="str">
        <f t="shared" si="47"/>
        <v>2</v>
      </c>
      <c r="E136" t="str">
        <f t="shared" si="48"/>
        <v>4</v>
      </c>
      <c r="F136" t="str">
        <f>MID($N136,4,2)</f>
        <v>10</v>
      </c>
      <c r="G136" t="str">
        <f t="shared" si="50"/>
        <v/>
      </c>
      <c r="H136" t="str">
        <f t="shared" si="51"/>
        <v/>
      </c>
      <c r="I136" t="str">
        <f t="shared" si="52"/>
        <v/>
      </c>
      <c r="J136" t="str">
        <f t="shared" si="53"/>
        <v/>
      </c>
      <c r="K136" t="str">
        <f t="shared" si="54"/>
        <v/>
      </c>
      <c r="L136" t="str">
        <f>D136&amp;"-"&amp;E136&amp;"-"&amp;F136</f>
        <v>2-4-10</v>
      </c>
      <c r="M136" t="str">
        <f>VLOOKUP(L136,'Sep PREDIS'!$J$3:$K$487,2,FALSE)</f>
        <v>DIFERENCIAL CAMBIARIO</v>
      </c>
      <c r="N136" t="s">
        <v>200</v>
      </c>
      <c r="O136" s="1">
        <v>0</v>
      </c>
      <c r="P136" s="1">
        <v>0</v>
      </c>
      <c r="Q136" s="1">
        <f t="shared" si="55"/>
        <v>0</v>
      </c>
      <c r="R136" s="1">
        <v>-5566602401</v>
      </c>
      <c r="S136" s="1">
        <f t="shared" si="56"/>
        <v>5566602401</v>
      </c>
      <c r="T136" s="1">
        <v>0</v>
      </c>
    </row>
    <row r="137" spans="1:20" x14ac:dyDescent="0.25">
      <c r="A137" t="str">
        <f t="shared" si="45"/>
        <v>111</v>
      </c>
      <c r="B137" t="str">
        <f t="shared" si="46"/>
        <v>00</v>
      </c>
      <c r="C137" t="s">
        <v>2</v>
      </c>
      <c r="D137" t="str">
        <f t="shared" si="47"/>
        <v>2</v>
      </c>
      <c r="E137" t="str">
        <f t="shared" si="48"/>
        <v>5</v>
      </c>
      <c r="F137" t="str">
        <f t="shared" si="49"/>
        <v>1</v>
      </c>
      <c r="G137" t="str">
        <f t="shared" si="50"/>
        <v>02</v>
      </c>
      <c r="H137" t="str">
        <f t="shared" si="51"/>
        <v/>
      </c>
      <c r="I137" t="str">
        <f t="shared" si="52"/>
        <v/>
      </c>
      <c r="J137" t="str">
        <f t="shared" si="53"/>
        <v/>
      </c>
      <c r="K137" t="str">
        <f t="shared" si="54"/>
        <v/>
      </c>
      <c r="L137" t="str">
        <f t="shared" si="44"/>
        <v>2-5-1-02</v>
      </c>
      <c r="M137" t="str">
        <f>VLOOKUP(L137,'Sep PREDIS'!$J$3:$K$487,2,FALSE)</f>
        <v>Rendimientos Financieros SGP</v>
      </c>
      <c r="N137" t="s">
        <v>202</v>
      </c>
      <c r="O137" s="1">
        <v>0</v>
      </c>
      <c r="P137" s="1">
        <v>0</v>
      </c>
      <c r="Q137" s="1">
        <f t="shared" si="55"/>
        <v>0</v>
      </c>
      <c r="R137" s="1">
        <v>0</v>
      </c>
      <c r="S137" s="1">
        <f t="shared" si="56"/>
        <v>0</v>
      </c>
      <c r="T137" s="1">
        <v>0</v>
      </c>
    </row>
    <row r="138" spans="1:20" x14ac:dyDescent="0.25">
      <c r="A138" t="str">
        <f t="shared" si="45"/>
        <v>200</v>
      </c>
      <c r="B138" t="str">
        <f t="shared" si="46"/>
        <v>01</v>
      </c>
      <c r="C138" t="s">
        <v>3</v>
      </c>
      <c r="D138" t="str">
        <f t="shared" si="47"/>
        <v>2</v>
      </c>
      <c r="E138" t="str">
        <f t="shared" si="48"/>
        <v>1</v>
      </c>
      <c r="F138" t="str">
        <f t="shared" si="49"/>
        <v>2</v>
      </c>
      <c r="G138" t="str">
        <f t="shared" si="50"/>
        <v>01</v>
      </c>
      <c r="H138" t="str">
        <f t="shared" si="51"/>
        <v>11</v>
      </c>
      <c r="I138" t="str">
        <f t="shared" si="52"/>
        <v/>
      </c>
      <c r="J138" t="str">
        <f t="shared" si="53"/>
        <v/>
      </c>
      <c r="K138" t="str">
        <f t="shared" si="54"/>
        <v/>
      </c>
      <c r="L138" t="str">
        <f t="shared" si="43"/>
        <v>2-1-2-01-11</v>
      </c>
      <c r="M138" t="str">
        <f>VLOOKUP(L138,'Sep PREDIS'!$J$3:$K$487,2,FALSE)</f>
        <v>Aprovechamiento Económico del Espacio Público</v>
      </c>
      <c r="N138" t="s">
        <v>62</v>
      </c>
      <c r="O138" s="1">
        <v>6541958000</v>
      </c>
      <c r="P138" s="1">
        <v>-1351000000</v>
      </c>
      <c r="Q138" s="1">
        <f t="shared" si="55"/>
        <v>5190958000</v>
      </c>
      <c r="R138" s="1">
        <v>5623285156</v>
      </c>
      <c r="S138" s="1">
        <f t="shared" si="56"/>
        <v>-432327156</v>
      </c>
      <c r="T138" s="1">
        <v>0</v>
      </c>
    </row>
    <row r="139" spans="1:20" x14ac:dyDescent="0.25">
      <c r="A139" t="str">
        <f t="shared" si="45"/>
        <v>200</v>
      </c>
      <c r="B139" t="str">
        <f t="shared" si="46"/>
        <v>01</v>
      </c>
      <c r="C139" t="s">
        <v>3</v>
      </c>
      <c r="D139" t="str">
        <f t="shared" si="47"/>
        <v>2</v>
      </c>
      <c r="E139" t="str">
        <f t="shared" si="48"/>
        <v>4</v>
      </c>
      <c r="F139" t="str">
        <f t="shared" si="49"/>
        <v>3</v>
      </c>
      <c r="G139" t="str">
        <f t="shared" si="50"/>
        <v>02</v>
      </c>
      <c r="H139" t="str">
        <f t="shared" si="51"/>
        <v>03</v>
      </c>
      <c r="I139" t="str">
        <f t="shared" si="52"/>
        <v/>
      </c>
      <c r="J139" t="str">
        <f t="shared" si="53"/>
        <v/>
      </c>
      <c r="K139" t="str">
        <f t="shared" si="54"/>
        <v/>
      </c>
      <c r="L139" t="str">
        <f t="shared" si="43"/>
        <v>2-4-3-02-03</v>
      </c>
      <c r="M139" t="str">
        <f>VLOOKUP(L139,'Sep PREDIS'!$J$3:$K$487,2,FALSE)</f>
        <v>Superávit fiscal de ingresos de libre destinación</v>
      </c>
      <c r="N139" t="s">
        <v>157</v>
      </c>
      <c r="O139" s="1">
        <v>960494000</v>
      </c>
      <c r="P139" s="1">
        <v>0</v>
      </c>
      <c r="Q139" s="1">
        <f t="shared" si="55"/>
        <v>960494000</v>
      </c>
      <c r="R139" s="1">
        <v>960494000</v>
      </c>
      <c r="S139" s="1">
        <f t="shared" si="56"/>
        <v>0</v>
      </c>
      <c r="T139" s="1">
        <v>0</v>
      </c>
    </row>
    <row r="140" spans="1:20" x14ac:dyDescent="0.25">
      <c r="A140" t="str">
        <f t="shared" si="45"/>
        <v>200</v>
      </c>
      <c r="B140" t="str">
        <f t="shared" si="46"/>
        <v>01</v>
      </c>
      <c r="C140" t="s">
        <v>3</v>
      </c>
      <c r="D140" t="str">
        <f t="shared" si="47"/>
        <v>2</v>
      </c>
      <c r="E140" t="str">
        <f t="shared" si="48"/>
        <v>4</v>
      </c>
      <c r="F140" t="str">
        <f t="shared" si="49"/>
        <v>4</v>
      </c>
      <c r="G140" t="str">
        <f t="shared" si="50"/>
        <v>03</v>
      </c>
      <c r="H140" t="str">
        <f t="shared" si="51"/>
        <v>02</v>
      </c>
      <c r="I140" t="str">
        <f t="shared" si="52"/>
        <v>01</v>
      </c>
      <c r="J140" t="str">
        <f t="shared" si="53"/>
        <v>01</v>
      </c>
      <c r="K140" t="str">
        <f t="shared" si="54"/>
        <v/>
      </c>
      <c r="L140" t="str">
        <f t="shared" si="35"/>
        <v>2-4-4-03-02-01-0001</v>
      </c>
      <c r="M140" t="str">
        <f>VLOOKUP(L140,'Sep PREDIS'!$J$3:$K$487,2,FALSE)</f>
        <v>Disposición de tierras y terrenos al sector público</v>
      </c>
      <c r="N140" t="s">
        <v>203</v>
      </c>
      <c r="O140" s="1">
        <v>0</v>
      </c>
      <c r="P140" s="1">
        <v>0</v>
      </c>
      <c r="Q140" s="1">
        <f t="shared" si="55"/>
        <v>0</v>
      </c>
      <c r="R140" s="1">
        <v>448395202</v>
      </c>
      <c r="S140" s="1">
        <f t="shared" si="56"/>
        <v>-448395202</v>
      </c>
      <c r="T140" s="1">
        <v>0</v>
      </c>
    </row>
    <row r="141" spans="1:20" x14ac:dyDescent="0.25">
      <c r="A141" t="str">
        <f t="shared" si="45"/>
        <v>200</v>
      </c>
      <c r="B141" t="str">
        <f t="shared" si="46"/>
        <v>01</v>
      </c>
      <c r="C141" t="s">
        <v>3</v>
      </c>
      <c r="D141" t="str">
        <f t="shared" si="47"/>
        <v>2</v>
      </c>
      <c r="E141" t="str">
        <f t="shared" si="48"/>
        <v>4</v>
      </c>
      <c r="F141" t="str">
        <f t="shared" si="49"/>
        <v>5</v>
      </c>
      <c r="G141" t="str">
        <f t="shared" si="50"/>
        <v>02</v>
      </c>
      <c r="H141" t="str">
        <f t="shared" si="51"/>
        <v>03</v>
      </c>
      <c r="I141" t="str">
        <f t="shared" si="52"/>
        <v/>
      </c>
      <c r="J141" t="str">
        <f t="shared" si="53"/>
        <v/>
      </c>
      <c r="K141" t="str">
        <f t="shared" si="54"/>
        <v/>
      </c>
      <c r="L141" t="str">
        <f t="shared" ref="L141:L142" si="57">D141&amp;"-"&amp;E141&amp;"-"&amp;F141&amp;"-"&amp;G141&amp;"-"&amp;H141</f>
        <v>2-4-5-02-03</v>
      </c>
      <c r="M141" t="str">
        <f>VLOOKUP(L141,'Sep PREDIS'!$J$3:$K$487,2,FALSE)</f>
        <v>Recursos propios con destinación específica</v>
      </c>
      <c r="N141" t="s">
        <v>184</v>
      </c>
      <c r="O141" s="1">
        <v>0</v>
      </c>
      <c r="P141" s="1">
        <v>0</v>
      </c>
      <c r="Q141" s="1">
        <f t="shared" si="55"/>
        <v>0</v>
      </c>
      <c r="R141" s="1">
        <v>58182</v>
      </c>
      <c r="S141" s="1">
        <f t="shared" si="56"/>
        <v>-58182</v>
      </c>
      <c r="T141" s="1">
        <v>0</v>
      </c>
    </row>
    <row r="142" spans="1:20" x14ac:dyDescent="0.25">
      <c r="A142" t="str">
        <f t="shared" si="45"/>
        <v>200</v>
      </c>
      <c r="B142" t="str">
        <f t="shared" si="46"/>
        <v>01</v>
      </c>
      <c r="C142" t="s">
        <v>3</v>
      </c>
      <c r="D142" t="str">
        <f t="shared" si="47"/>
        <v>2</v>
      </c>
      <c r="E142" t="str">
        <f t="shared" si="48"/>
        <v>4</v>
      </c>
      <c r="F142" t="str">
        <f t="shared" si="49"/>
        <v>5</v>
      </c>
      <c r="G142" t="str">
        <f t="shared" si="50"/>
        <v>02</v>
      </c>
      <c r="H142" t="str">
        <f t="shared" si="51"/>
        <v>04</v>
      </c>
      <c r="I142" t="str">
        <f t="shared" si="52"/>
        <v/>
      </c>
      <c r="J142" t="str">
        <f t="shared" si="53"/>
        <v/>
      </c>
      <c r="K142" t="str">
        <f t="shared" si="54"/>
        <v/>
      </c>
      <c r="L142" t="str">
        <f t="shared" si="57"/>
        <v>2-4-5-02-04</v>
      </c>
      <c r="M142" t="str">
        <f>VLOOKUP(L142,'Sep PREDIS'!$J$3:$K$487,2,FALSE)</f>
        <v>Recursos propios de libre destinación</v>
      </c>
      <c r="N142" t="s">
        <v>186</v>
      </c>
      <c r="O142" s="1">
        <v>159100000</v>
      </c>
      <c r="P142" s="1">
        <v>0</v>
      </c>
      <c r="Q142" s="1">
        <f t="shared" si="55"/>
        <v>159100000</v>
      </c>
      <c r="R142" s="1">
        <v>171007223</v>
      </c>
      <c r="S142" s="1">
        <f t="shared" si="56"/>
        <v>-11907223</v>
      </c>
      <c r="T142" s="1">
        <v>0</v>
      </c>
    </row>
    <row r="143" spans="1:20" x14ac:dyDescent="0.25">
      <c r="A143" t="str">
        <f t="shared" si="45"/>
        <v>200</v>
      </c>
      <c r="B143" t="str">
        <f t="shared" si="46"/>
        <v>01</v>
      </c>
      <c r="C143" t="s">
        <v>3</v>
      </c>
      <c r="D143" t="str">
        <f t="shared" si="47"/>
        <v>2</v>
      </c>
      <c r="E143" t="str">
        <f t="shared" si="48"/>
        <v>4</v>
      </c>
      <c r="F143" t="str">
        <f t="shared" si="49"/>
        <v>7</v>
      </c>
      <c r="G143" t="str">
        <f t="shared" si="50"/>
        <v>01</v>
      </c>
      <c r="H143" t="str">
        <f t="shared" si="51"/>
        <v/>
      </c>
      <c r="I143" t="str">
        <f t="shared" si="52"/>
        <v/>
      </c>
      <c r="J143" t="str">
        <f t="shared" si="53"/>
        <v/>
      </c>
      <c r="K143" t="str">
        <f t="shared" si="54"/>
        <v/>
      </c>
      <c r="L143" t="str">
        <f t="shared" ref="L143:L145" si="58">D143&amp;"-"&amp;E143&amp;"-"&amp;F143&amp;"-"&amp;G143</f>
        <v>2-4-7-01</v>
      </c>
      <c r="M143" t="str">
        <f>VLOOKUP(L143,'Sep PREDIS'!$J$3:$K$487,2,FALSE)</f>
        <v>Establecimientos públicos</v>
      </c>
      <c r="N143" t="s">
        <v>204</v>
      </c>
      <c r="O143" s="1">
        <v>0</v>
      </c>
      <c r="P143" s="1">
        <v>4364504318</v>
      </c>
      <c r="Q143" s="1">
        <f t="shared" si="55"/>
        <v>4364504318</v>
      </c>
      <c r="R143" s="1">
        <v>4364504318</v>
      </c>
      <c r="S143" s="1">
        <f t="shared" si="56"/>
        <v>0</v>
      </c>
      <c r="T143" s="1">
        <v>0</v>
      </c>
    </row>
    <row r="144" spans="1:20" x14ac:dyDescent="0.25">
      <c r="A144" t="str">
        <f t="shared" si="45"/>
        <v>200</v>
      </c>
      <c r="B144" t="str">
        <f t="shared" si="46"/>
        <v>01</v>
      </c>
      <c r="C144" t="s">
        <v>3</v>
      </c>
      <c r="D144" t="str">
        <f t="shared" si="47"/>
        <v>2</v>
      </c>
      <c r="E144" t="str">
        <f t="shared" si="48"/>
        <v>4</v>
      </c>
      <c r="F144" t="str">
        <f t="shared" si="49"/>
        <v>9</v>
      </c>
      <c r="G144" t="str">
        <f t="shared" si="50"/>
        <v/>
      </c>
      <c r="H144" t="str">
        <f t="shared" si="51"/>
        <v/>
      </c>
      <c r="I144" t="str">
        <f t="shared" si="52"/>
        <v/>
      </c>
      <c r="J144" t="str">
        <f t="shared" si="53"/>
        <v/>
      </c>
      <c r="K144" t="str">
        <f t="shared" si="54"/>
        <v/>
      </c>
      <c r="L144" t="str">
        <f>D144&amp;"-"&amp;E144&amp;"-"&amp;F144</f>
        <v>2-4-9</v>
      </c>
      <c r="M144" t="str">
        <f>VLOOKUP(L144,'Sep PREDIS'!$J$3:$K$487,2,FALSE)</f>
        <v>REINTEGROS</v>
      </c>
      <c r="N144" t="s">
        <v>198</v>
      </c>
      <c r="O144" s="1">
        <v>0</v>
      </c>
      <c r="P144" s="1">
        <v>0</v>
      </c>
      <c r="Q144" s="1">
        <f t="shared" si="55"/>
        <v>0</v>
      </c>
      <c r="R144" s="1">
        <v>677000</v>
      </c>
      <c r="S144" s="1">
        <f t="shared" si="56"/>
        <v>-677000</v>
      </c>
      <c r="T144" s="1">
        <v>0</v>
      </c>
    </row>
    <row r="145" spans="1:20" x14ac:dyDescent="0.25">
      <c r="A145" t="str">
        <f t="shared" si="45"/>
        <v>200</v>
      </c>
      <c r="B145" t="str">
        <f t="shared" si="46"/>
        <v>01</v>
      </c>
      <c r="C145" t="s">
        <v>3</v>
      </c>
      <c r="D145" t="str">
        <f t="shared" si="47"/>
        <v>2</v>
      </c>
      <c r="E145" t="str">
        <f t="shared" si="48"/>
        <v>5</v>
      </c>
      <c r="F145" t="str">
        <f t="shared" si="49"/>
        <v>1</v>
      </c>
      <c r="G145" t="str">
        <f t="shared" si="50"/>
        <v>01</v>
      </c>
      <c r="H145" t="str">
        <f t="shared" si="51"/>
        <v/>
      </c>
      <c r="I145" t="str">
        <f t="shared" si="52"/>
        <v/>
      </c>
      <c r="J145" t="str">
        <f t="shared" si="53"/>
        <v/>
      </c>
      <c r="K145" t="str">
        <f t="shared" si="54"/>
        <v/>
      </c>
      <c r="L145" t="str">
        <f t="shared" si="58"/>
        <v>2-5-1-01</v>
      </c>
      <c r="M145" t="str">
        <f>VLOOKUP(L145,'Sep PREDIS'!$J$3:$K$487,2,FALSE)</f>
        <v>Vigencia</v>
      </c>
      <c r="N145" t="s">
        <v>206</v>
      </c>
      <c r="O145" s="1">
        <v>51475753000</v>
      </c>
      <c r="P145" s="1">
        <v>-334987000</v>
      </c>
      <c r="Q145" s="1">
        <f t="shared" si="55"/>
        <v>51140766000</v>
      </c>
      <c r="R145" s="1">
        <v>39676948798</v>
      </c>
      <c r="S145" s="1">
        <f t="shared" si="56"/>
        <v>11463817202</v>
      </c>
      <c r="T145" s="1">
        <v>15698308440</v>
      </c>
    </row>
    <row r="146" spans="1:20" x14ac:dyDescent="0.25">
      <c r="A146" t="str">
        <f t="shared" si="45"/>
        <v>201</v>
      </c>
      <c r="B146" t="str">
        <f t="shared" si="46"/>
        <v>01</v>
      </c>
      <c r="C146" t="s">
        <v>4</v>
      </c>
      <c r="D146" t="str">
        <f t="shared" si="47"/>
        <v>2</v>
      </c>
      <c r="E146" t="str">
        <f t="shared" si="48"/>
        <v>1</v>
      </c>
      <c r="F146" t="str">
        <f t="shared" si="49"/>
        <v>2</v>
      </c>
      <c r="G146" t="str">
        <f t="shared" si="50"/>
        <v>03</v>
      </c>
      <c r="H146" t="str">
        <f t="shared" si="51"/>
        <v>01</v>
      </c>
      <c r="I146" t="str">
        <f t="shared" si="52"/>
        <v>03</v>
      </c>
      <c r="J146" t="str">
        <f t="shared" si="53"/>
        <v>01</v>
      </c>
      <c r="K146" t="str">
        <f t="shared" si="54"/>
        <v/>
      </c>
      <c r="L146" t="str">
        <f t="shared" si="35"/>
        <v>2-1-2-03-01-03-0001</v>
      </c>
      <c r="M146" t="str">
        <f>VLOOKUP(L146,'Sep PREDIS'!$J$3:$K$487,2,FALSE)</f>
        <v>Lotería de Bogotá</v>
      </c>
      <c r="N146" t="s">
        <v>208</v>
      </c>
      <c r="O146" s="1">
        <v>14017310000</v>
      </c>
      <c r="P146" s="1">
        <v>-4583134000</v>
      </c>
      <c r="Q146" s="1">
        <f t="shared" si="55"/>
        <v>9434176000</v>
      </c>
      <c r="R146" s="1">
        <v>7644941400</v>
      </c>
      <c r="S146" s="1">
        <f t="shared" si="56"/>
        <v>1789234600</v>
      </c>
      <c r="T146" s="1">
        <v>0</v>
      </c>
    </row>
    <row r="147" spans="1:20" x14ac:dyDescent="0.25">
      <c r="A147" t="str">
        <f t="shared" si="45"/>
        <v>201</v>
      </c>
      <c r="B147" t="str">
        <f t="shared" si="46"/>
        <v>01</v>
      </c>
      <c r="C147" t="s">
        <v>4</v>
      </c>
      <c r="D147" t="str">
        <f t="shared" si="47"/>
        <v>2</v>
      </c>
      <c r="E147" t="str">
        <f t="shared" si="48"/>
        <v>1</v>
      </c>
      <c r="F147" t="str">
        <f t="shared" si="49"/>
        <v>2</v>
      </c>
      <c r="G147" t="str">
        <f t="shared" si="50"/>
        <v>03</v>
      </c>
      <c r="H147" t="str">
        <f t="shared" si="51"/>
        <v>01</v>
      </c>
      <c r="I147" t="str">
        <f t="shared" si="52"/>
        <v>03</v>
      </c>
      <c r="J147" t="str">
        <f t="shared" si="53"/>
        <v>02</v>
      </c>
      <c r="K147" t="str">
        <f t="shared" si="54"/>
        <v/>
      </c>
      <c r="L147" t="str">
        <f t="shared" si="35"/>
        <v>2-1-2-03-01-03-0002</v>
      </c>
      <c r="M147" t="str">
        <f>VLOOKUP(L147,'Sep PREDIS'!$J$3:$K$487,2,FALSE)</f>
        <v>Loterías Foráneas</v>
      </c>
      <c r="N147" t="s">
        <v>210</v>
      </c>
      <c r="O147" s="1">
        <v>4349698000</v>
      </c>
      <c r="P147" s="1">
        <v>-848583000</v>
      </c>
      <c r="Q147" s="1">
        <f t="shared" si="55"/>
        <v>3501115000</v>
      </c>
      <c r="R147" s="1">
        <v>3294976816</v>
      </c>
      <c r="S147" s="1">
        <f t="shared" si="56"/>
        <v>206138184</v>
      </c>
      <c r="T147" s="1">
        <v>0</v>
      </c>
    </row>
    <row r="148" spans="1:20" x14ac:dyDescent="0.25">
      <c r="A148" t="str">
        <f t="shared" si="45"/>
        <v>201</v>
      </c>
      <c r="B148" t="str">
        <f t="shared" si="46"/>
        <v>01</v>
      </c>
      <c r="C148" t="s">
        <v>4</v>
      </c>
      <c r="D148" t="str">
        <f t="shared" si="47"/>
        <v>2</v>
      </c>
      <c r="E148" t="str">
        <f t="shared" si="48"/>
        <v>1</v>
      </c>
      <c r="F148" t="str">
        <f t="shared" si="49"/>
        <v>2</v>
      </c>
      <c r="G148" t="str">
        <f t="shared" si="50"/>
        <v>03</v>
      </c>
      <c r="H148" t="str">
        <f t="shared" si="51"/>
        <v>01</v>
      </c>
      <c r="I148" t="str">
        <f t="shared" si="52"/>
        <v>04</v>
      </c>
      <c r="J148" t="str">
        <f t="shared" si="53"/>
        <v/>
      </c>
      <c r="K148" t="str">
        <f t="shared" si="54"/>
        <v/>
      </c>
      <c r="L148" t="str">
        <f t="shared" ref="L148:L150" si="59">D148&amp;"-"&amp;E148&amp;"-"&amp;F148&amp;"-"&amp;G148&amp;"-"&amp;H148&amp;"-"&amp;I148</f>
        <v>2-1-2-03-01-04</v>
      </c>
      <c r="M148" t="str">
        <f>VLOOKUP(L148,'Sep PREDIS'!$J$3:$K$487,2,FALSE)</f>
        <v>Derechos por la explotación juegos de suerte y azar de apuestas permanentes o chance</v>
      </c>
      <c r="N148" t="s">
        <v>211</v>
      </c>
      <c r="O148" s="1">
        <v>41322951000</v>
      </c>
      <c r="P148" s="1">
        <v>8545707793</v>
      </c>
      <c r="Q148" s="1">
        <f t="shared" si="55"/>
        <v>49868658793</v>
      </c>
      <c r="R148" s="1">
        <v>49285549452</v>
      </c>
      <c r="S148" s="1">
        <f t="shared" si="56"/>
        <v>583109341</v>
      </c>
      <c r="T148" s="1">
        <v>0</v>
      </c>
    </row>
    <row r="149" spans="1:20" x14ac:dyDescent="0.25">
      <c r="A149" t="str">
        <f t="shared" si="45"/>
        <v>201</v>
      </c>
      <c r="B149" t="str">
        <f t="shared" si="46"/>
        <v>01</v>
      </c>
      <c r="C149" t="s">
        <v>4</v>
      </c>
      <c r="D149" t="str">
        <f t="shared" si="47"/>
        <v>2</v>
      </c>
      <c r="E149" t="str">
        <f t="shared" si="48"/>
        <v>1</v>
      </c>
      <c r="F149" t="str">
        <f t="shared" si="49"/>
        <v>2</v>
      </c>
      <c r="G149" t="str">
        <f t="shared" si="50"/>
        <v>03</v>
      </c>
      <c r="H149" t="str">
        <f t="shared" si="51"/>
        <v>01</v>
      </c>
      <c r="I149" t="str">
        <f t="shared" si="52"/>
        <v>05</v>
      </c>
      <c r="J149" t="str">
        <f t="shared" si="53"/>
        <v/>
      </c>
      <c r="K149" t="str">
        <f t="shared" si="54"/>
        <v/>
      </c>
      <c r="L149" t="str">
        <f t="shared" si="59"/>
        <v>2-1-2-03-01-05</v>
      </c>
      <c r="M149" t="str">
        <f>VLOOKUP(L149,'Sep PREDIS'!$J$3:$K$487,2,FALSE)</f>
        <v>Derechos por la explotación juegos de suerte y azar de rifas</v>
      </c>
      <c r="N149" t="s">
        <v>212</v>
      </c>
      <c r="O149" s="1">
        <v>6180000</v>
      </c>
      <c r="P149" s="1">
        <v>-4202000</v>
      </c>
      <c r="Q149" s="1">
        <f t="shared" si="55"/>
        <v>1978000</v>
      </c>
      <c r="R149" s="1">
        <v>0</v>
      </c>
      <c r="S149" s="1">
        <f t="shared" si="56"/>
        <v>1978000</v>
      </c>
      <c r="T149" s="1">
        <v>0</v>
      </c>
    </row>
    <row r="150" spans="1:20" x14ac:dyDescent="0.25">
      <c r="A150" t="str">
        <f t="shared" si="45"/>
        <v>201</v>
      </c>
      <c r="B150" t="str">
        <f t="shared" si="46"/>
        <v>01</v>
      </c>
      <c r="C150" t="s">
        <v>4</v>
      </c>
      <c r="D150" t="str">
        <f t="shared" si="47"/>
        <v>2</v>
      </c>
      <c r="E150" t="str">
        <f t="shared" si="48"/>
        <v>1</v>
      </c>
      <c r="F150" t="str">
        <f t="shared" si="49"/>
        <v>2</v>
      </c>
      <c r="G150" t="str">
        <f t="shared" si="50"/>
        <v>03</v>
      </c>
      <c r="H150" t="str">
        <f t="shared" si="51"/>
        <v>01</v>
      </c>
      <c r="I150" t="str">
        <f t="shared" si="52"/>
        <v>06</v>
      </c>
      <c r="J150" t="str">
        <f t="shared" si="53"/>
        <v/>
      </c>
      <c r="K150" t="str">
        <f t="shared" si="54"/>
        <v/>
      </c>
      <c r="L150" t="str">
        <f t="shared" si="59"/>
        <v>2-1-2-03-01-06</v>
      </c>
      <c r="M150" t="str">
        <f>VLOOKUP(L150,'Sep PREDIS'!$J$3:$K$487,2,FALSE)</f>
        <v>Derechos por la explotación juegos de suerte y azar de juegos promocionales</v>
      </c>
      <c r="N150" t="s">
        <v>213</v>
      </c>
      <c r="O150" s="1">
        <v>863080000</v>
      </c>
      <c r="P150" s="1">
        <v>-397225000</v>
      </c>
      <c r="Q150" s="1">
        <f t="shared" si="55"/>
        <v>465855000</v>
      </c>
      <c r="R150" s="1">
        <v>295337867</v>
      </c>
      <c r="S150" s="1">
        <f t="shared" si="56"/>
        <v>170517133</v>
      </c>
      <c r="T150" s="1">
        <v>0</v>
      </c>
    </row>
    <row r="151" spans="1:20" x14ac:dyDescent="0.25">
      <c r="A151" t="str">
        <f t="shared" si="45"/>
        <v>201</v>
      </c>
      <c r="B151" t="str">
        <f t="shared" si="46"/>
        <v>01</v>
      </c>
      <c r="C151" t="s">
        <v>4</v>
      </c>
      <c r="D151" t="str">
        <f t="shared" si="47"/>
        <v>2</v>
      </c>
      <c r="E151" t="str">
        <f t="shared" si="48"/>
        <v>1</v>
      </c>
      <c r="F151" t="str">
        <f t="shared" si="49"/>
        <v>2</v>
      </c>
      <c r="G151" t="str">
        <f t="shared" si="50"/>
        <v>03</v>
      </c>
      <c r="H151" t="str">
        <f t="shared" si="51"/>
        <v>02</v>
      </c>
      <c r="I151" t="str">
        <f t="shared" si="52"/>
        <v>01</v>
      </c>
      <c r="J151" t="str">
        <f t="shared" si="53"/>
        <v>01</v>
      </c>
      <c r="K151" t="str">
        <f t="shared" si="54"/>
        <v>01</v>
      </c>
      <c r="L151" t="str">
        <f t="shared" ref="L151:L197" si="60">D151&amp;"-"&amp;E151&amp;"-"&amp;F151&amp;"-"&amp;G151&amp;"-"&amp;H151&amp;"-"&amp;I151&amp;"-00"&amp;J151&amp;"-0"&amp;K151</f>
        <v>2-1-2-03-02-01-0001-001</v>
      </c>
      <c r="M151" t="str">
        <f>VLOOKUP(L151,'Sep PREDIS'!$J$3:$K$487,2,FALSE)</f>
        <v>Participación por el consumo de licores destilados introducidos de produccion nacional con destino salud</v>
      </c>
      <c r="N151" t="s">
        <v>214</v>
      </c>
      <c r="O151" s="1">
        <v>20459115000</v>
      </c>
      <c r="P151" s="1">
        <v>-724801000</v>
      </c>
      <c r="Q151" s="1">
        <f t="shared" si="55"/>
        <v>19734314000</v>
      </c>
      <c r="R151" s="1">
        <v>16058077481</v>
      </c>
      <c r="S151" s="1">
        <f t="shared" si="56"/>
        <v>3676236519</v>
      </c>
      <c r="T151" s="1">
        <v>0</v>
      </c>
    </row>
    <row r="152" spans="1:20" x14ac:dyDescent="0.25">
      <c r="A152" t="str">
        <f t="shared" si="45"/>
        <v>201</v>
      </c>
      <c r="B152" t="str">
        <f t="shared" si="46"/>
        <v>01</v>
      </c>
      <c r="C152" t="s">
        <v>4</v>
      </c>
      <c r="D152" t="str">
        <f t="shared" si="47"/>
        <v>2</v>
      </c>
      <c r="E152" t="str">
        <f t="shared" si="48"/>
        <v>1</v>
      </c>
      <c r="F152" t="str">
        <f t="shared" si="49"/>
        <v>2</v>
      </c>
      <c r="G152" t="str">
        <f t="shared" si="50"/>
        <v>03</v>
      </c>
      <c r="H152" t="str">
        <f t="shared" si="51"/>
        <v>02</v>
      </c>
      <c r="I152" t="str">
        <f t="shared" si="52"/>
        <v>01</v>
      </c>
      <c r="J152" t="str">
        <f t="shared" si="53"/>
        <v>01</v>
      </c>
      <c r="K152" t="str">
        <f t="shared" si="54"/>
        <v>02</v>
      </c>
      <c r="L152" t="str">
        <f t="shared" si="60"/>
        <v>2-1-2-03-02-01-0001-002</v>
      </c>
      <c r="M152" t="str">
        <f>VLOOKUP(L152,'Sep PREDIS'!$J$3:$K$487,2,FALSE)</f>
        <v>Participación por el consumo de licores destilados introducidos de producciòn extranjera recaudado por fondo cuenta de la FND con destino salud</v>
      </c>
      <c r="N152" t="s">
        <v>215</v>
      </c>
      <c r="O152" s="1">
        <v>18172524000</v>
      </c>
      <c r="P152" s="1">
        <v>1558825000</v>
      </c>
      <c r="Q152" s="1">
        <f t="shared" si="55"/>
        <v>19731349000</v>
      </c>
      <c r="R152" s="1">
        <v>21946109097</v>
      </c>
      <c r="S152" s="1">
        <f t="shared" si="56"/>
        <v>-2214760097</v>
      </c>
      <c r="T152" s="1">
        <v>0</v>
      </c>
    </row>
    <row r="153" spans="1:20" x14ac:dyDescent="0.25">
      <c r="A153" t="str">
        <f t="shared" si="45"/>
        <v>201</v>
      </c>
      <c r="B153" t="str">
        <f t="shared" si="46"/>
        <v>01</v>
      </c>
      <c r="C153" t="s">
        <v>4</v>
      </c>
      <c r="D153" t="str">
        <f t="shared" si="47"/>
        <v>2</v>
      </c>
      <c r="E153" t="str">
        <f t="shared" si="48"/>
        <v>1</v>
      </c>
      <c r="F153" t="str">
        <f t="shared" si="49"/>
        <v>2</v>
      </c>
      <c r="G153" t="str">
        <f t="shared" si="50"/>
        <v>04</v>
      </c>
      <c r="H153" t="str">
        <f t="shared" si="51"/>
        <v>01</v>
      </c>
      <c r="I153" t="str">
        <f t="shared" si="52"/>
        <v>09</v>
      </c>
      <c r="J153" t="str">
        <f t="shared" si="53"/>
        <v/>
      </c>
      <c r="K153" t="str">
        <f t="shared" si="54"/>
        <v/>
      </c>
      <c r="L153" t="str">
        <f t="shared" ref="L153:L154" si="61">D153&amp;"-"&amp;E153&amp;"-"&amp;F153&amp;"-"&amp;G153&amp;"-"&amp;H153&amp;"-"&amp;I153</f>
        <v>2-1-2-04-01-09</v>
      </c>
      <c r="M153" t="str">
        <f>VLOOKUP(L153,'Sep PREDIS'!$J$3:$K$487,2,FALSE)</f>
        <v>Multas no especificadas en otro numeral rentístico</v>
      </c>
      <c r="N153" t="s">
        <v>83</v>
      </c>
      <c r="O153" s="1">
        <v>2163640000</v>
      </c>
      <c r="P153" s="1">
        <v>0</v>
      </c>
      <c r="Q153" s="1">
        <f t="shared" si="55"/>
        <v>2163640000</v>
      </c>
      <c r="R153" s="1">
        <v>1228656540</v>
      </c>
      <c r="S153" s="1">
        <f t="shared" si="56"/>
        <v>934983460</v>
      </c>
      <c r="T153" s="1">
        <v>0</v>
      </c>
    </row>
    <row r="154" spans="1:20" x14ac:dyDescent="0.25">
      <c r="A154" t="str">
        <f t="shared" si="45"/>
        <v>201</v>
      </c>
      <c r="B154" t="str">
        <f t="shared" si="46"/>
        <v>01</v>
      </c>
      <c r="C154" t="s">
        <v>4</v>
      </c>
      <c r="D154" t="str">
        <f t="shared" si="47"/>
        <v>2</v>
      </c>
      <c r="E154" t="str">
        <f t="shared" si="48"/>
        <v>1</v>
      </c>
      <c r="F154" t="str">
        <f t="shared" si="49"/>
        <v>2</v>
      </c>
      <c r="G154" t="str">
        <f t="shared" si="50"/>
        <v>04</v>
      </c>
      <c r="H154" t="str">
        <f t="shared" si="51"/>
        <v>03</v>
      </c>
      <c r="I154" t="str">
        <f t="shared" si="52"/>
        <v>10</v>
      </c>
      <c r="J154" t="str">
        <f t="shared" si="53"/>
        <v/>
      </c>
      <c r="K154" t="str">
        <f t="shared" si="54"/>
        <v/>
      </c>
      <c r="L154" t="str">
        <f t="shared" si="61"/>
        <v>2-1-2-04-03-10</v>
      </c>
      <c r="M154" t="str">
        <f>VLOOKUP(L154,'Sep PREDIS'!$J$3:$K$487,2,FALSE)</f>
        <v>Intereses Moratorios no clasificadas en otro numeral rentístico</v>
      </c>
      <c r="N154" t="s">
        <v>97</v>
      </c>
      <c r="O154" s="1">
        <v>268252000</v>
      </c>
      <c r="P154" s="1">
        <v>0</v>
      </c>
      <c r="Q154" s="1">
        <f t="shared" si="55"/>
        <v>268252000</v>
      </c>
      <c r="R154" s="1">
        <v>192750421</v>
      </c>
      <c r="S154" s="1">
        <f t="shared" si="56"/>
        <v>75501579</v>
      </c>
      <c r="T154" s="1">
        <v>0</v>
      </c>
    </row>
    <row r="155" spans="1:20" x14ac:dyDescent="0.25">
      <c r="A155" t="str">
        <f t="shared" si="45"/>
        <v>201</v>
      </c>
      <c r="B155" t="str">
        <f t="shared" si="46"/>
        <v>01</v>
      </c>
      <c r="C155" t="s">
        <v>4</v>
      </c>
      <c r="D155" t="str">
        <f t="shared" si="47"/>
        <v>2</v>
      </c>
      <c r="E155" t="str">
        <f t="shared" si="48"/>
        <v>1</v>
      </c>
      <c r="F155" t="str">
        <f t="shared" si="49"/>
        <v>2</v>
      </c>
      <c r="G155" t="str">
        <f t="shared" si="50"/>
        <v>05</v>
      </c>
      <c r="H155" t="str">
        <f t="shared" si="51"/>
        <v>01</v>
      </c>
      <c r="I155" t="str">
        <f t="shared" si="52"/>
        <v>01</v>
      </c>
      <c r="J155" t="str">
        <f t="shared" si="53"/>
        <v>01</v>
      </c>
      <c r="K155" t="str">
        <f t="shared" si="54"/>
        <v>01</v>
      </c>
      <c r="L155" t="str">
        <f t="shared" si="60"/>
        <v>2-1-2-05-01-01-0001-001</v>
      </c>
      <c r="M155" t="str">
        <f>VLOOKUP(L155,'Sep PREDIS'!$J$3:$K$487,2,FALSE)</f>
        <v>Servicios ejecutivos de la Administración Pública</v>
      </c>
      <c r="N155" t="s">
        <v>98</v>
      </c>
      <c r="O155" s="1">
        <v>15000000</v>
      </c>
      <c r="P155" s="1">
        <v>0</v>
      </c>
      <c r="Q155" s="1">
        <f t="shared" si="55"/>
        <v>15000000</v>
      </c>
      <c r="R155" s="1">
        <v>11629901</v>
      </c>
      <c r="S155" s="1">
        <f t="shared" si="56"/>
        <v>3370099</v>
      </c>
      <c r="T155" s="1">
        <v>0</v>
      </c>
    </row>
    <row r="156" spans="1:20" x14ac:dyDescent="0.25">
      <c r="A156" t="str">
        <f t="shared" si="45"/>
        <v>201</v>
      </c>
      <c r="B156" t="str">
        <f t="shared" si="46"/>
        <v>01</v>
      </c>
      <c r="C156" t="s">
        <v>4</v>
      </c>
      <c r="D156" t="str">
        <f t="shared" si="47"/>
        <v>2</v>
      </c>
      <c r="E156" t="str">
        <f t="shared" si="48"/>
        <v>2</v>
      </c>
      <c r="F156" t="str">
        <f t="shared" si="49"/>
        <v>1</v>
      </c>
      <c r="G156" t="str">
        <f t="shared" si="50"/>
        <v>01</v>
      </c>
      <c r="H156" t="str">
        <f t="shared" si="51"/>
        <v>02</v>
      </c>
      <c r="I156" t="str">
        <f t="shared" si="52"/>
        <v/>
      </c>
      <c r="J156" t="str">
        <f t="shared" si="53"/>
        <v/>
      </c>
      <c r="K156" t="str">
        <f t="shared" si="54"/>
        <v/>
      </c>
      <c r="L156" t="str">
        <f>D156&amp;"-"&amp;E156&amp;"-"&amp;F156&amp;"-"&amp;G156&amp;"-"&amp;H156</f>
        <v>2-2-1-01-02</v>
      </c>
      <c r="M156" t="str">
        <f>VLOOKUP(L156,'Sep PREDIS'!$J$3:$K$487,2,FALSE)</f>
        <v>Recursos Adres Cofinanciación UPC Régimen Subsidiado</v>
      </c>
      <c r="N156" t="s">
        <v>216</v>
      </c>
      <c r="O156" s="1">
        <v>749494685000</v>
      </c>
      <c r="P156" s="1">
        <v>-17000000000</v>
      </c>
      <c r="Q156" s="1">
        <f t="shared" si="55"/>
        <v>732494685000</v>
      </c>
      <c r="R156" s="1">
        <v>715405521283</v>
      </c>
      <c r="S156" s="1">
        <f t="shared" si="56"/>
        <v>17089163717</v>
      </c>
      <c r="T156" s="1">
        <v>0</v>
      </c>
    </row>
    <row r="157" spans="1:20" x14ac:dyDescent="0.25">
      <c r="A157" t="str">
        <f t="shared" si="45"/>
        <v>201</v>
      </c>
      <c r="B157" t="str">
        <f t="shared" si="46"/>
        <v>01</v>
      </c>
      <c r="C157" t="s">
        <v>4</v>
      </c>
      <c r="D157" t="str">
        <f t="shared" si="47"/>
        <v>2</v>
      </c>
      <c r="E157" t="str">
        <f t="shared" si="48"/>
        <v>2</v>
      </c>
      <c r="F157" t="str">
        <f t="shared" si="49"/>
        <v>1</v>
      </c>
      <c r="G157" t="str">
        <f t="shared" si="50"/>
        <v>01</v>
      </c>
      <c r="H157" t="str">
        <f t="shared" si="51"/>
        <v>03</v>
      </c>
      <c r="I157" t="str">
        <f t="shared" si="52"/>
        <v>01</v>
      </c>
      <c r="J157" t="str">
        <f t="shared" si="53"/>
        <v>01</v>
      </c>
      <c r="K157" t="str">
        <f t="shared" si="54"/>
        <v>01</v>
      </c>
      <c r="L157" t="str">
        <f t="shared" si="60"/>
        <v>2-2-1-01-03-01-0001-001</v>
      </c>
      <c r="M157" t="str">
        <f>VLOOKUP(L157,'Sep PREDIS'!$J$3:$K$487,2,FALSE)</f>
        <v>Coljuegos sin situación de fondos</v>
      </c>
      <c r="N157" t="s">
        <v>217</v>
      </c>
      <c r="O157" s="1">
        <v>10798861000</v>
      </c>
      <c r="P157" s="1">
        <v>9006180000</v>
      </c>
      <c r="Q157" s="1">
        <f t="shared" si="55"/>
        <v>19805041000</v>
      </c>
      <c r="R157" s="1">
        <v>19707130823</v>
      </c>
      <c r="S157" s="1">
        <f t="shared" si="56"/>
        <v>97910177</v>
      </c>
      <c r="T157" s="1">
        <v>0</v>
      </c>
    </row>
    <row r="158" spans="1:20" x14ac:dyDescent="0.25">
      <c r="A158" t="str">
        <f t="shared" si="45"/>
        <v>201</v>
      </c>
      <c r="B158" t="str">
        <f t="shared" si="46"/>
        <v>01</v>
      </c>
      <c r="C158" t="s">
        <v>4</v>
      </c>
      <c r="D158" t="str">
        <f t="shared" si="47"/>
        <v>2</v>
      </c>
      <c r="E158" t="str">
        <f t="shared" si="48"/>
        <v>2</v>
      </c>
      <c r="F158" t="str">
        <f t="shared" si="49"/>
        <v>1</v>
      </c>
      <c r="G158" t="str">
        <f t="shared" si="50"/>
        <v>01</v>
      </c>
      <c r="H158" t="str">
        <f t="shared" si="51"/>
        <v>03</v>
      </c>
      <c r="I158" t="str">
        <f t="shared" si="52"/>
        <v>01</v>
      </c>
      <c r="J158" t="str">
        <f t="shared" si="53"/>
        <v>01</v>
      </c>
      <c r="K158" t="str">
        <f t="shared" si="54"/>
        <v>02</v>
      </c>
      <c r="L158" t="str">
        <f t="shared" si="60"/>
        <v>2-2-1-01-03-01-0001-002</v>
      </c>
      <c r="M158" t="str">
        <f>VLOOKUP(L158,'Sep PREDIS'!$J$3:$K$487,2,FALSE)</f>
        <v>Coljuegos con situación de fondos</v>
      </c>
      <c r="N158" t="s">
        <v>219</v>
      </c>
      <c r="O158" s="1">
        <v>3599620000</v>
      </c>
      <c r="P158" s="1">
        <v>2611920331</v>
      </c>
      <c r="Q158" s="1">
        <f t="shared" si="55"/>
        <v>6211540331</v>
      </c>
      <c r="R158" s="1">
        <v>6337288905</v>
      </c>
      <c r="S158" s="1">
        <f t="shared" si="56"/>
        <v>-125748574</v>
      </c>
      <c r="T158" s="1">
        <v>0</v>
      </c>
    </row>
    <row r="159" spans="1:20" x14ac:dyDescent="0.25">
      <c r="A159" t="str">
        <f t="shared" si="45"/>
        <v>201</v>
      </c>
      <c r="B159" t="str">
        <f t="shared" si="46"/>
        <v>01</v>
      </c>
      <c r="C159" t="s">
        <v>4</v>
      </c>
      <c r="D159" t="str">
        <f t="shared" si="47"/>
        <v>2</v>
      </c>
      <c r="E159" t="str">
        <f t="shared" si="48"/>
        <v>2</v>
      </c>
      <c r="F159" t="str">
        <f t="shared" si="49"/>
        <v>1</v>
      </c>
      <c r="G159" t="str">
        <f t="shared" si="50"/>
        <v>01</v>
      </c>
      <c r="H159" t="str">
        <f t="shared" si="51"/>
        <v>03</v>
      </c>
      <c r="I159" t="str">
        <f t="shared" si="52"/>
        <v>02</v>
      </c>
      <c r="J159" t="str">
        <f t="shared" si="53"/>
        <v>01</v>
      </c>
      <c r="K159" t="str">
        <f t="shared" si="54"/>
        <v/>
      </c>
      <c r="L159" t="str">
        <f t="shared" ref="L159:L160" si="62">D159&amp;"-"&amp;E159&amp;"-"&amp;F159&amp;"-"&amp;G159&amp;"-"&amp;H159&amp;"-"&amp;I159&amp;"-00"&amp;J159</f>
        <v>2-2-1-01-03-02-0001</v>
      </c>
      <c r="M159" t="str">
        <f>VLOOKUP(L159,'Sep PREDIS'!$J$3:$K$487,2,FALSE)</f>
        <v>Juegos localizados para inversión en salud</v>
      </c>
      <c r="N159" t="s">
        <v>221</v>
      </c>
      <c r="O159" s="1">
        <v>42950479000</v>
      </c>
      <c r="P159" s="1">
        <v>-28373396800</v>
      </c>
      <c r="Q159" s="1">
        <f t="shared" si="55"/>
        <v>14577082200</v>
      </c>
      <c r="R159" s="1">
        <v>14218664967</v>
      </c>
      <c r="S159" s="1">
        <f t="shared" si="56"/>
        <v>358417233</v>
      </c>
      <c r="T159" s="1">
        <v>197671416</v>
      </c>
    </row>
    <row r="160" spans="1:20" x14ac:dyDescent="0.25">
      <c r="A160" t="str">
        <f t="shared" si="45"/>
        <v>201</v>
      </c>
      <c r="B160" t="str">
        <f t="shared" si="46"/>
        <v>01</v>
      </c>
      <c r="C160" t="s">
        <v>4</v>
      </c>
      <c r="D160" t="str">
        <f t="shared" si="47"/>
        <v>2</v>
      </c>
      <c r="E160" t="str">
        <f t="shared" si="48"/>
        <v>2</v>
      </c>
      <c r="F160" t="str">
        <f t="shared" si="49"/>
        <v>1</v>
      </c>
      <c r="G160" t="str">
        <f t="shared" si="50"/>
        <v>01</v>
      </c>
      <c r="H160" t="str">
        <f t="shared" si="51"/>
        <v>03</v>
      </c>
      <c r="I160" t="str">
        <f t="shared" si="52"/>
        <v>02</v>
      </c>
      <c r="J160" t="str">
        <f t="shared" si="53"/>
        <v>02</v>
      </c>
      <c r="K160" t="str">
        <f t="shared" si="54"/>
        <v/>
      </c>
      <c r="L160" t="str">
        <f t="shared" si="62"/>
        <v>2-2-1-01-03-02-0002</v>
      </c>
      <c r="M160" t="str">
        <f>VLOOKUP(L160,'Sep PREDIS'!$J$3:$K$487,2,FALSE)</f>
        <v>Juegos localizados de libre destinación</v>
      </c>
      <c r="N160" t="s">
        <v>223</v>
      </c>
      <c r="O160" s="1">
        <v>14316827000</v>
      </c>
      <c r="P160" s="1">
        <v>-7563361124</v>
      </c>
      <c r="Q160" s="1">
        <f t="shared" si="55"/>
        <v>6753465876</v>
      </c>
      <c r="R160" s="1">
        <v>4971309692</v>
      </c>
      <c r="S160" s="1">
        <f t="shared" si="56"/>
        <v>1782156184</v>
      </c>
      <c r="T160" s="1">
        <v>-197671416</v>
      </c>
    </row>
    <row r="161" spans="1:20" x14ac:dyDescent="0.25">
      <c r="A161" t="str">
        <f t="shared" si="45"/>
        <v>201</v>
      </c>
      <c r="B161" t="str">
        <f t="shared" si="46"/>
        <v>01</v>
      </c>
      <c r="C161" t="s">
        <v>4</v>
      </c>
      <c r="D161" t="str">
        <f t="shared" si="47"/>
        <v>2</v>
      </c>
      <c r="E161" t="str">
        <f t="shared" si="48"/>
        <v>2</v>
      </c>
      <c r="F161" t="str">
        <f t="shared" si="49"/>
        <v>1</v>
      </c>
      <c r="G161" t="str">
        <f t="shared" si="50"/>
        <v>01</v>
      </c>
      <c r="H161" t="str">
        <f t="shared" si="51"/>
        <v>06</v>
      </c>
      <c r="I161" t="str">
        <f t="shared" si="52"/>
        <v>01</v>
      </c>
      <c r="J161" t="str">
        <f t="shared" si="53"/>
        <v>01</v>
      </c>
      <c r="K161" t="str">
        <f t="shared" si="54"/>
        <v>02</v>
      </c>
      <c r="L161" t="str">
        <f t="shared" si="60"/>
        <v>2-2-1-01-06-01-0001-002</v>
      </c>
      <c r="M161" t="str">
        <f>VLOOKUP(L161,'Sep PREDIS'!$J$3:$K$487,2,FALSE)</f>
        <v>Participación de la Sobretasa al consumo de cigarrillos y tabaco elaborado para inversión en salud (nacional y extranjero)</v>
      </c>
      <c r="N161" t="s">
        <v>225</v>
      </c>
      <c r="O161" s="1">
        <v>50521871000</v>
      </c>
      <c r="P161" s="1">
        <v>3093415000</v>
      </c>
      <c r="Q161" s="1">
        <f t="shared" si="55"/>
        <v>53615286000</v>
      </c>
      <c r="R161" s="1">
        <v>51302823908</v>
      </c>
      <c r="S161" s="1">
        <f t="shared" si="56"/>
        <v>2312462092</v>
      </c>
      <c r="T161" s="1">
        <v>0</v>
      </c>
    </row>
    <row r="162" spans="1:20" x14ac:dyDescent="0.25">
      <c r="A162" t="str">
        <f t="shared" si="45"/>
        <v>201</v>
      </c>
      <c r="B162" t="str">
        <f t="shared" si="46"/>
        <v>01</v>
      </c>
      <c r="C162" t="s">
        <v>4</v>
      </c>
      <c r="D162" t="str">
        <f t="shared" si="47"/>
        <v>2</v>
      </c>
      <c r="E162" t="str">
        <f t="shared" si="48"/>
        <v>2</v>
      </c>
      <c r="F162" t="str">
        <f t="shared" si="49"/>
        <v>1</v>
      </c>
      <c r="G162" t="str">
        <f t="shared" si="50"/>
        <v>01</v>
      </c>
      <c r="H162" t="str">
        <f t="shared" si="51"/>
        <v>06</v>
      </c>
      <c r="I162" t="str">
        <f t="shared" si="52"/>
        <v>01</v>
      </c>
      <c r="J162" t="str">
        <f t="shared" si="53"/>
        <v>02</v>
      </c>
      <c r="K162" t="str">
        <f t="shared" si="54"/>
        <v>01</v>
      </c>
      <c r="L162" t="str">
        <f t="shared" si="60"/>
        <v>2-2-1-01-06-01-0002-001</v>
      </c>
      <c r="M162" t="str">
        <f>VLOOKUP(L162,'Sep PREDIS'!$J$3:$K$487,2,FALSE)</f>
        <v>Participación consumo de cervezas, sifones y refajos de producción nacional con destino a la salud</v>
      </c>
      <c r="N162" t="s">
        <v>226</v>
      </c>
      <c r="O162" s="1">
        <v>75449548000</v>
      </c>
      <c r="P162" s="1">
        <v>-3437122000</v>
      </c>
      <c r="Q162" s="1">
        <f t="shared" si="55"/>
        <v>72012426000</v>
      </c>
      <c r="R162" s="1">
        <v>66333104311</v>
      </c>
      <c r="S162" s="1">
        <f t="shared" si="56"/>
        <v>5679321689</v>
      </c>
      <c r="T162" s="1">
        <v>0</v>
      </c>
    </row>
    <row r="163" spans="1:20" x14ac:dyDescent="0.25">
      <c r="A163" t="str">
        <f t="shared" si="45"/>
        <v>201</v>
      </c>
      <c r="B163" t="str">
        <f t="shared" si="46"/>
        <v>01</v>
      </c>
      <c r="C163" t="s">
        <v>4</v>
      </c>
      <c r="D163" t="str">
        <f t="shared" si="47"/>
        <v>2</v>
      </c>
      <c r="E163" t="str">
        <f t="shared" si="48"/>
        <v>2</v>
      </c>
      <c r="F163" t="str">
        <f t="shared" si="49"/>
        <v>1</v>
      </c>
      <c r="G163" t="str">
        <f t="shared" si="50"/>
        <v>01</v>
      </c>
      <c r="H163" t="str">
        <f t="shared" si="51"/>
        <v>06</v>
      </c>
      <c r="I163" t="str">
        <f t="shared" si="52"/>
        <v>01</v>
      </c>
      <c r="J163" t="str">
        <f t="shared" si="53"/>
        <v>02</v>
      </c>
      <c r="K163" t="str">
        <f t="shared" si="54"/>
        <v>02</v>
      </c>
      <c r="L163" t="str">
        <f t="shared" si="60"/>
        <v>2-2-1-01-06-01-0002-002</v>
      </c>
      <c r="M163" t="str">
        <f>VLOOKUP(L163,'Sep PREDIS'!$J$3:$K$487,2,FALSE)</f>
        <v>Participación consumo de cervezas, sifones y refajos de producción extranjera con destino a la salud</v>
      </c>
      <c r="N163" t="s">
        <v>227</v>
      </c>
      <c r="O163" s="1">
        <v>4764827000</v>
      </c>
      <c r="P163" s="1">
        <v>-1674231897</v>
      </c>
      <c r="Q163" s="1">
        <f t="shared" si="55"/>
        <v>3090595103</v>
      </c>
      <c r="R163" s="1">
        <v>1463297154</v>
      </c>
      <c r="S163" s="1">
        <f t="shared" si="56"/>
        <v>1627297949</v>
      </c>
      <c r="T163" s="1">
        <v>0</v>
      </c>
    </row>
    <row r="164" spans="1:20" x14ac:dyDescent="0.25">
      <c r="A164" t="str">
        <f t="shared" si="45"/>
        <v>201</v>
      </c>
      <c r="B164" t="str">
        <f t="shared" si="46"/>
        <v>01</v>
      </c>
      <c r="C164" t="s">
        <v>4</v>
      </c>
      <c r="D164" t="str">
        <f t="shared" si="47"/>
        <v>2</v>
      </c>
      <c r="E164" t="str">
        <f t="shared" si="48"/>
        <v>2</v>
      </c>
      <c r="F164" t="str">
        <f t="shared" si="49"/>
        <v>1</v>
      </c>
      <c r="G164" t="str">
        <f t="shared" si="50"/>
        <v>01</v>
      </c>
      <c r="H164" t="str">
        <f t="shared" si="51"/>
        <v>07</v>
      </c>
      <c r="I164" t="str">
        <f t="shared" si="52"/>
        <v>02</v>
      </c>
      <c r="J164" t="str">
        <f t="shared" si="53"/>
        <v>02</v>
      </c>
      <c r="K164" t="str">
        <f t="shared" si="54"/>
        <v/>
      </c>
      <c r="L164" t="str">
        <f t="shared" ref="L164:L194" si="63">D164&amp;"-"&amp;E164&amp;"-"&amp;F164&amp;"-"&amp;G164&amp;"-"&amp;H164&amp;"-"&amp;I164&amp;"-00"&amp;J164</f>
        <v>2-2-1-01-07-02-0002</v>
      </c>
      <c r="M164" t="str">
        <f>VLOOKUP(L164,'Sep PREDIS'!$J$3:$K$487,2,FALSE)</f>
        <v>Transferencias por premios de apuestas permanentes o chance no reclamados</v>
      </c>
      <c r="N164" t="s">
        <v>228</v>
      </c>
      <c r="O164" s="1">
        <v>4677424000</v>
      </c>
      <c r="P164" s="1">
        <v>-1895953200</v>
      </c>
      <c r="Q164" s="1">
        <f t="shared" si="55"/>
        <v>2781470800</v>
      </c>
      <c r="R164" s="1">
        <v>2687619828</v>
      </c>
      <c r="S164" s="1">
        <f t="shared" si="56"/>
        <v>93850972</v>
      </c>
      <c r="T164" s="1">
        <v>0</v>
      </c>
    </row>
    <row r="165" spans="1:20" x14ac:dyDescent="0.25">
      <c r="A165" t="str">
        <f t="shared" si="45"/>
        <v>201</v>
      </c>
      <c r="B165" t="str">
        <f t="shared" si="46"/>
        <v>01</v>
      </c>
      <c r="C165" t="s">
        <v>4</v>
      </c>
      <c r="D165" t="str">
        <f t="shared" si="47"/>
        <v>2</v>
      </c>
      <c r="E165" t="str">
        <f t="shared" si="48"/>
        <v>2</v>
      </c>
      <c r="F165" t="str">
        <f t="shared" si="49"/>
        <v>1</v>
      </c>
      <c r="G165" t="str">
        <f t="shared" si="50"/>
        <v>01</v>
      </c>
      <c r="H165" t="str">
        <f t="shared" si="51"/>
        <v>07</v>
      </c>
      <c r="I165" t="str">
        <f t="shared" si="52"/>
        <v>02</v>
      </c>
      <c r="J165" t="str">
        <f t="shared" si="53"/>
        <v>03</v>
      </c>
      <c r="K165" t="str">
        <f t="shared" si="54"/>
        <v/>
      </c>
      <c r="L165" t="str">
        <f t="shared" si="63"/>
        <v>2-2-1-01-07-02-0003</v>
      </c>
      <c r="M165" t="str">
        <f>VLOOKUP(L165,'Sep PREDIS'!$J$3:$K$487,2,FALSE)</f>
        <v>Transferencias porjuegos novedosos no recalmados</v>
      </c>
      <c r="N165" t="s">
        <v>229</v>
      </c>
      <c r="O165" s="1">
        <v>492554000</v>
      </c>
      <c r="P165" s="1">
        <v>-200000000</v>
      </c>
      <c r="Q165" s="1">
        <f t="shared" si="55"/>
        <v>292554000</v>
      </c>
      <c r="R165" s="1">
        <v>290942453</v>
      </c>
      <c r="S165" s="1">
        <f t="shared" si="56"/>
        <v>1611547</v>
      </c>
      <c r="T165" s="1">
        <v>0</v>
      </c>
    </row>
    <row r="166" spans="1:20" x14ac:dyDescent="0.25">
      <c r="A166" t="str">
        <f t="shared" si="45"/>
        <v>201</v>
      </c>
      <c r="B166" t="str">
        <f t="shared" si="46"/>
        <v>01</v>
      </c>
      <c r="C166" t="s">
        <v>4</v>
      </c>
      <c r="D166" t="str">
        <f t="shared" si="47"/>
        <v>2</v>
      </c>
      <c r="E166" t="str">
        <f t="shared" si="48"/>
        <v>2</v>
      </c>
      <c r="F166" t="str">
        <f t="shared" si="49"/>
        <v>1</v>
      </c>
      <c r="G166" t="str">
        <f t="shared" si="50"/>
        <v>01</v>
      </c>
      <c r="H166" t="str">
        <f t="shared" si="51"/>
        <v>07</v>
      </c>
      <c r="I166" t="str">
        <f t="shared" si="52"/>
        <v>05</v>
      </c>
      <c r="J166" t="str">
        <f t="shared" si="53"/>
        <v/>
      </c>
      <c r="K166" t="str">
        <f t="shared" si="54"/>
        <v/>
      </c>
      <c r="L166" t="str">
        <f t="shared" ref="L166:L169" si="64">D166&amp;"-"&amp;E166&amp;"-"&amp;F166&amp;"-"&amp;G166&amp;"-"&amp;H166&amp;"-"&amp;I166</f>
        <v>2-2-1-01-07-05</v>
      </c>
      <c r="M166" t="str">
        <f>VLOOKUP(L166,'Sep PREDIS'!$J$3:$K$487,2,FALSE)</f>
        <v>Transferencias corrientes no clasificadas en otro numeral rentístico</v>
      </c>
      <c r="N166" t="s">
        <v>230</v>
      </c>
      <c r="O166" s="1">
        <v>1152000000</v>
      </c>
      <c r="P166" s="1">
        <v>0</v>
      </c>
      <c r="Q166" s="1">
        <f t="shared" si="55"/>
        <v>1152000000</v>
      </c>
      <c r="R166" s="1">
        <v>861283010</v>
      </c>
      <c r="S166" s="1">
        <f t="shared" si="56"/>
        <v>290716990</v>
      </c>
      <c r="T166" s="1">
        <v>0</v>
      </c>
    </row>
    <row r="167" spans="1:20" x14ac:dyDescent="0.25">
      <c r="A167" t="str">
        <f t="shared" si="45"/>
        <v>201</v>
      </c>
      <c r="B167" t="str">
        <f t="shared" si="46"/>
        <v>01</v>
      </c>
      <c r="C167" t="s">
        <v>4</v>
      </c>
      <c r="D167" t="str">
        <f t="shared" si="47"/>
        <v>2</v>
      </c>
      <c r="E167" t="str">
        <f t="shared" si="48"/>
        <v>2</v>
      </c>
      <c r="F167" t="str">
        <f t="shared" si="49"/>
        <v>3</v>
      </c>
      <c r="G167" t="str">
        <f t="shared" si="50"/>
        <v>04</v>
      </c>
      <c r="H167" t="str">
        <f t="shared" si="51"/>
        <v>01</v>
      </c>
      <c r="I167" t="str">
        <f t="shared" si="52"/>
        <v/>
      </c>
      <c r="J167" t="str">
        <f t="shared" si="53"/>
        <v/>
      </c>
      <c r="K167" t="str">
        <f t="shared" si="54"/>
        <v/>
      </c>
      <c r="L167" t="str">
        <f>D167&amp;"-"&amp;E167&amp;"-"&amp;F167&amp;"-"&amp;G167&amp;"-"&amp;H167</f>
        <v>2-2-3-04-01</v>
      </c>
      <c r="M167" t="str">
        <f>VLOOKUP(L167,'Sep PREDIS'!$J$3:$K$487,2,FALSE)</f>
        <v>Lotería de Bogotá</v>
      </c>
      <c r="N167" t="s">
        <v>231</v>
      </c>
      <c r="O167" s="1">
        <v>1937898000</v>
      </c>
      <c r="P167" s="1">
        <v>-900000000</v>
      </c>
      <c r="Q167" s="1">
        <f t="shared" si="55"/>
        <v>1037898000</v>
      </c>
      <c r="R167" s="1">
        <v>670589400</v>
      </c>
      <c r="S167" s="1">
        <f t="shared" si="56"/>
        <v>367308600</v>
      </c>
      <c r="T167" s="1">
        <v>0</v>
      </c>
    </row>
    <row r="168" spans="1:20" x14ac:dyDescent="0.25">
      <c r="A168" t="str">
        <f t="shared" si="45"/>
        <v>201</v>
      </c>
      <c r="B168" t="str">
        <f t="shared" si="46"/>
        <v>01</v>
      </c>
      <c r="C168" t="s">
        <v>4</v>
      </c>
      <c r="D168" t="str">
        <f t="shared" si="47"/>
        <v>2</v>
      </c>
      <c r="E168" t="str">
        <f t="shared" si="48"/>
        <v>4</v>
      </c>
      <c r="F168" t="str">
        <f t="shared" si="49"/>
        <v>1</v>
      </c>
      <c r="G168" t="str">
        <f t="shared" si="50"/>
        <v>02</v>
      </c>
      <c r="H168" t="str">
        <f t="shared" si="51"/>
        <v>01</v>
      </c>
      <c r="I168" t="str">
        <f t="shared" si="52"/>
        <v>02</v>
      </c>
      <c r="J168" t="str">
        <f t="shared" si="53"/>
        <v/>
      </c>
      <c r="K168" t="str">
        <f t="shared" si="54"/>
        <v/>
      </c>
      <c r="L168" t="str">
        <f t="shared" si="64"/>
        <v>2-4-1-02-01-02</v>
      </c>
      <c r="M168" t="str">
        <f>VLOOKUP(L168,'Sep PREDIS'!$J$3:$K$487,2,FALSE)</f>
        <v>Cofinanciación no especificada en otro numeral rentístico</v>
      </c>
      <c r="N168" t="s">
        <v>146</v>
      </c>
      <c r="O168" s="1">
        <v>15000000000</v>
      </c>
      <c r="P168" s="1">
        <v>0</v>
      </c>
      <c r="Q168" s="1">
        <f t="shared" si="55"/>
        <v>15000000000</v>
      </c>
      <c r="R168" s="1">
        <v>9745242000</v>
      </c>
      <c r="S168" s="1">
        <f t="shared" si="56"/>
        <v>5254758000</v>
      </c>
      <c r="T168" s="1">
        <v>0</v>
      </c>
    </row>
    <row r="169" spans="1:20" x14ac:dyDescent="0.25">
      <c r="A169" t="str">
        <f t="shared" si="45"/>
        <v>201</v>
      </c>
      <c r="B169" t="str">
        <f t="shared" si="46"/>
        <v>01</v>
      </c>
      <c r="C169" t="s">
        <v>4</v>
      </c>
      <c r="D169" t="str">
        <f t="shared" si="47"/>
        <v>2</v>
      </c>
      <c r="E169" t="str">
        <f t="shared" si="48"/>
        <v>4</v>
      </c>
      <c r="F169" t="str">
        <f t="shared" si="49"/>
        <v>1</v>
      </c>
      <c r="G169" t="str">
        <f t="shared" si="50"/>
        <v>02</v>
      </c>
      <c r="H169" t="str">
        <f t="shared" si="51"/>
        <v>02</v>
      </c>
      <c r="I169" t="str">
        <f t="shared" si="52"/>
        <v>01</v>
      </c>
      <c r="J169" t="str">
        <f t="shared" si="53"/>
        <v/>
      </c>
      <c r="K169" t="str">
        <f t="shared" si="54"/>
        <v/>
      </c>
      <c r="L169" t="str">
        <f t="shared" si="64"/>
        <v>2-4-1-02-02-01</v>
      </c>
      <c r="M169" t="str">
        <f>VLOOKUP(L169,'Sep PREDIS'!$J$3:$K$487,2,FALSE)</f>
        <v>Convenios Entidades Distritales</v>
      </c>
      <c r="N169" t="s">
        <v>147</v>
      </c>
      <c r="O169" s="1">
        <v>52000000</v>
      </c>
      <c r="P169" s="1">
        <v>0</v>
      </c>
      <c r="Q169" s="1">
        <f t="shared" si="55"/>
        <v>52000000</v>
      </c>
      <c r="R169" s="1">
        <v>0</v>
      </c>
      <c r="S169" s="1">
        <f t="shared" si="56"/>
        <v>52000000</v>
      </c>
      <c r="T169" s="1">
        <v>0</v>
      </c>
    </row>
    <row r="170" spans="1:20" x14ac:dyDescent="0.25">
      <c r="A170" t="str">
        <f t="shared" si="45"/>
        <v>201</v>
      </c>
      <c r="B170" t="str">
        <f t="shared" si="46"/>
        <v>01</v>
      </c>
      <c r="C170" t="s">
        <v>4</v>
      </c>
      <c r="D170" t="str">
        <f t="shared" si="47"/>
        <v>2</v>
      </c>
      <c r="E170" t="str">
        <f t="shared" si="48"/>
        <v>4</v>
      </c>
      <c r="F170" t="str">
        <f t="shared" si="49"/>
        <v>3</v>
      </c>
      <c r="G170" t="str">
        <f t="shared" si="50"/>
        <v>02</v>
      </c>
      <c r="H170" t="str">
        <f t="shared" si="51"/>
        <v>02</v>
      </c>
      <c r="I170" t="str">
        <f t="shared" si="52"/>
        <v/>
      </c>
      <c r="J170" t="str">
        <f t="shared" si="53"/>
        <v/>
      </c>
      <c r="K170" t="str">
        <f t="shared" si="54"/>
        <v/>
      </c>
      <c r="L170" t="str">
        <f t="shared" ref="L170:L174" si="65">D170&amp;"-"&amp;E170&amp;"-"&amp;F170&amp;"-"&amp;G170&amp;"-"&amp;H170</f>
        <v>2-4-3-02-02</v>
      </c>
      <c r="M170" t="str">
        <f>VLOOKUP(L170,'Sep PREDIS'!$J$3:$K$487,2,FALSE)</f>
        <v>Superávit fiscal de ingresos de destinación específica</v>
      </c>
      <c r="N170" t="s">
        <v>156</v>
      </c>
      <c r="O170" s="1">
        <v>146281656000</v>
      </c>
      <c r="P170" s="1">
        <v>0</v>
      </c>
      <c r="Q170" s="1">
        <f t="shared" si="55"/>
        <v>146281656000</v>
      </c>
      <c r="R170" s="1">
        <v>144355080919</v>
      </c>
      <c r="S170" s="1">
        <f t="shared" si="56"/>
        <v>1926575081</v>
      </c>
      <c r="T170" s="1">
        <v>0</v>
      </c>
    </row>
    <row r="171" spans="1:20" x14ac:dyDescent="0.25">
      <c r="A171" t="str">
        <f t="shared" si="45"/>
        <v>201</v>
      </c>
      <c r="B171" t="str">
        <f t="shared" si="46"/>
        <v>01</v>
      </c>
      <c r="C171" t="s">
        <v>4</v>
      </c>
      <c r="D171" t="str">
        <f t="shared" si="47"/>
        <v>2</v>
      </c>
      <c r="E171" t="str">
        <f t="shared" si="48"/>
        <v>4</v>
      </c>
      <c r="F171" t="str">
        <f t="shared" si="49"/>
        <v>3</v>
      </c>
      <c r="G171" t="str">
        <f t="shared" si="50"/>
        <v>02</v>
      </c>
      <c r="H171" t="str">
        <f t="shared" si="51"/>
        <v>03</v>
      </c>
      <c r="I171" t="str">
        <f t="shared" si="52"/>
        <v/>
      </c>
      <c r="J171" t="str">
        <f t="shared" si="53"/>
        <v/>
      </c>
      <c r="K171" t="str">
        <f t="shared" si="54"/>
        <v/>
      </c>
      <c r="L171" t="str">
        <f t="shared" si="65"/>
        <v>2-4-3-02-03</v>
      </c>
      <c r="M171" t="str">
        <f>VLOOKUP(L171,'Sep PREDIS'!$J$3:$K$487,2,FALSE)</f>
        <v>Superávit fiscal de ingresos de libre destinación</v>
      </c>
      <c r="N171" t="s">
        <v>157</v>
      </c>
      <c r="O171" s="1">
        <v>205534000</v>
      </c>
      <c r="P171" s="1">
        <v>0</v>
      </c>
      <c r="Q171" s="1">
        <f t="shared" si="55"/>
        <v>205534000</v>
      </c>
      <c r="R171" s="1">
        <v>205534000</v>
      </c>
      <c r="S171" s="1">
        <f t="shared" si="56"/>
        <v>0</v>
      </c>
      <c r="T171" s="1">
        <v>0</v>
      </c>
    </row>
    <row r="172" spans="1:20" x14ac:dyDescent="0.25">
      <c r="A172" t="str">
        <f t="shared" si="45"/>
        <v>201</v>
      </c>
      <c r="B172" t="str">
        <f t="shared" si="46"/>
        <v>01</v>
      </c>
      <c r="C172" t="s">
        <v>4</v>
      </c>
      <c r="D172" t="str">
        <f t="shared" si="47"/>
        <v>2</v>
      </c>
      <c r="E172" t="str">
        <f t="shared" si="48"/>
        <v>4</v>
      </c>
      <c r="F172" t="str">
        <f t="shared" si="49"/>
        <v>3</v>
      </c>
      <c r="G172" t="str">
        <f t="shared" si="50"/>
        <v>03</v>
      </c>
      <c r="H172" t="str">
        <f t="shared" si="51"/>
        <v>01</v>
      </c>
      <c r="I172" t="str">
        <f t="shared" si="52"/>
        <v/>
      </c>
      <c r="J172" t="str">
        <f t="shared" si="53"/>
        <v/>
      </c>
      <c r="K172" t="str">
        <f t="shared" si="54"/>
        <v/>
      </c>
      <c r="L172" t="str">
        <f t="shared" si="65"/>
        <v>2-4-3-03-01</v>
      </c>
      <c r="M172" t="str">
        <f>VLOOKUP(L172,'Sep PREDIS'!$J$3:$K$487,2,FALSE)</f>
        <v>Superávit fiscal no incorporado de recursos del SGP</v>
      </c>
      <c r="N172" t="s">
        <v>159</v>
      </c>
      <c r="O172" s="1">
        <v>6353921000</v>
      </c>
      <c r="P172" s="1">
        <v>0</v>
      </c>
      <c r="Q172" s="1">
        <f t="shared" si="55"/>
        <v>6353921000</v>
      </c>
      <c r="R172" s="1">
        <v>610721760</v>
      </c>
      <c r="S172" s="1">
        <f t="shared" si="56"/>
        <v>5743199240</v>
      </c>
      <c r="T172" s="1">
        <v>0</v>
      </c>
    </row>
    <row r="173" spans="1:20" x14ac:dyDescent="0.25">
      <c r="A173" t="str">
        <f t="shared" si="45"/>
        <v>201</v>
      </c>
      <c r="B173" t="str">
        <f t="shared" si="46"/>
        <v>01</v>
      </c>
      <c r="C173" t="s">
        <v>4</v>
      </c>
      <c r="D173" t="str">
        <f t="shared" si="47"/>
        <v>2</v>
      </c>
      <c r="E173" t="str">
        <f t="shared" si="48"/>
        <v>4</v>
      </c>
      <c r="F173" t="str">
        <f t="shared" si="49"/>
        <v>3</v>
      </c>
      <c r="G173" t="str">
        <f t="shared" si="50"/>
        <v>03</v>
      </c>
      <c r="H173" t="str">
        <f t="shared" si="51"/>
        <v>02</v>
      </c>
      <c r="I173" t="str">
        <f t="shared" si="52"/>
        <v/>
      </c>
      <c r="J173" t="str">
        <f t="shared" si="53"/>
        <v/>
      </c>
      <c r="K173" t="str">
        <f t="shared" si="54"/>
        <v/>
      </c>
      <c r="L173" t="str">
        <f t="shared" si="65"/>
        <v>2-4-3-03-02</v>
      </c>
      <c r="M173" t="str">
        <f>VLOOKUP(L173,'Sep PREDIS'!$J$3:$K$487,2,FALSE)</f>
        <v>Superávit fiscal no incorporado de ingresos de destinación específica</v>
      </c>
      <c r="N173" t="s">
        <v>160</v>
      </c>
      <c r="O173" s="1">
        <v>166000000</v>
      </c>
      <c r="P173" s="1">
        <v>42591590298</v>
      </c>
      <c r="Q173" s="1">
        <f t="shared" si="55"/>
        <v>42757590298</v>
      </c>
      <c r="R173" s="1">
        <v>42591590298</v>
      </c>
      <c r="S173" s="1">
        <f t="shared" si="56"/>
        <v>166000000</v>
      </c>
      <c r="T173" s="1">
        <v>0</v>
      </c>
    </row>
    <row r="174" spans="1:20" x14ac:dyDescent="0.25">
      <c r="A174" t="str">
        <f t="shared" si="45"/>
        <v>201</v>
      </c>
      <c r="B174" t="str">
        <f t="shared" si="46"/>
        <v>01</v>
      </c>
      <c r="C174" t="s">
        <v>4</v>
      </c>
      <c r="D174" t="str">
        <f t="shared" si="47"/>
        <v>2</v>
      </c>
      <c r="E174" t="str">
        <f t="shared" si="48"/>
        <v>4</v>
      </c>
      <c r="F174" t="str">
        <f t="shared" si="49"/>
        <v>3</v>
      </c>
      <c r="G174" t="str">
        <f t="shared" si="50"/>
        <v>03</v>
      </c>
      <c r="H174" t="str">
        <f t="shared" si="51"/>
        <v>03</v>
      </c>
      <c r="I174" t="str">
        <f t="shared" si="52"/>
        <v/>
      </c>
      <c r="J174" t="str">
        <f t="shared" si="53"/>
        <v/>
      </c>
      <c r="K174" t="str">
        <f t="shared" si="54"/>
        <v/>
      </c>
      <c r="L174" t="str">
        <f t="shared" si="65"/>
        <v>2-4-3-03-03</v>
      </c>
      <c r="M174" t="str">
        <f>VLOOKUP(L174,'Sep PREDIS'!$J$3:$K$487,2,FALSE)</f>
        <v>Superávit fiscal no incorporado de ingresos de libre destinación</v>
      </c>
      <c r="N174" t="s">
        <v>161</v>
      </c>
      <c r="O174" s="1">
        <v>912023000</v>
      </c>
      <c r="P174" s="1">
        <v>0</v>
      </c>
      <c r="Q174" s="1">
        <f t="shared" si="55"/>
        <v>912023000</v>
      </c>
      <c r="R174" s="1">
        <v>250202500</v>
      </c>
      <c r="S174" s="1">
        <f t="shared" si="56"/>
        <v>661820500</v>
      </c>
      <c r="T174" s="1">
        <v>0</v>
      </c>
    </row>
    <row r="175" spans="1:20" x14ac:dyDescent="0.25">
      <c r="A175" t="str">
        <f t="shared" si="45"/>
        <v>201</v>
      </c>
      <c r="B175" t="str">
        <f t="shared" si="46"/>
        <v>01</v>
      </c>
      <c r="C175" t="s">
        <v>4</v>
      </c>
      <c r="D175" t="str">
        <f t="shared" si="47"/>
        <v>2</v>
      </c>
      <c r="E175" t="str">
        <f t="shared" si="48"/>
        <v>4</v>
      </c>
      <c r="F175" t="str">
        <f t="shared" si="49"/>
        <v>5</v>
      </c>
      <c r="G175" t="str">
        <f t="shared" si="50"/>
        <v>02</v>
      </c>
      <c r="H175" t="str">
        <f t="shared" si="51"/>
        <v>01</v>
      </c>
      <c r="I175" t="str">
        <f t="shared" si="52"/>
        <v>02</v>
      </c>
      <c r="J175" t="str">
        <f t="shared" si="53"/>
        <v>02</v>
      </c>
      <c r="K175" t="str">
        <f t="shared" si="54"/>
        <v/>
      </c>
      <c r="L175" t="str">
        <f t="shared" si="63"/>
        <v>2-4-5-02-01-02-0002</v>
      </c>
      <c r="M175" t="str">
        <f>VLOOKUP(L175,'Sep PREDIS'!$J$3:$K$487,2,FALSE)</f>
        <v>SGP Salud - Salud pública</v>
      </c>
      <c r="N175" t="s">
        <v>169</v>
      </c>
      <c r="O175" s="1">
        <v>350560000</v>
      </c>
      <c r="P175" s="1">
        <v>0</v>
      </c>
      <c r="Q175" s="1">
        <f t="shared" si="55"/>
        <v>350560000</v>
      </c>
      <c r="R175" s="1">
        <v>357051245</v>
      </c>
      <c r="S175" s="1">
        <f t="shared" si="56"/>
        <v>-6491245</v>
      </c>
      <c r="T175" s="1">
        <v>0</v>
      </c>
    </row>
    <row r="176" spans="1:20" x14ac:dyDescent="0.25">
      <c r="A176" t="str">
        <f t="shared" si="45"/>
        <v>201</v>
      </c>
      <c r="B176" t="str">
        <f t="shared" si="46"/>
        <v>01</v>
      </c>
      <c r="C176" t="s">
        <v>4</v>
      </c>
      <c r="D176" t="str">
        <f t="shared" si="47"/>
        <v>2</v>
      </c>
      <c r="E176" t="str">
        <f t="shared" si="48"/>
        <v>4</v>
      </c>
      <c r="F176" t="str">
        <f t="shared" si="49"/>
        <v>5</v>
      </c>
      <c r="G176" t="str">
        <f t="shared" si="50"/>
        <v>02</v>
      </c>
      <c r="H176" t="str">
        <f t="shared" si="51"/>
        <v>01</v>
      </c>
      <c r="I176" t="str">
        <f t="shared" si="52"/>
        <v>02</v>
      </c>
      <c r="J176" t="str">
        <f t="shared" si="53"/>
        <v>03</v>
      </c>
      <c r="K176" t="str">
        <f t="shared" si="54"/>
        <v/>
      </c>
      <c r="L176" t="str">
        <f t="shared" si="63"/>
        <v>2-4-5-02-01-02-0003</v>
      </c>
      <c r="M176" t="str">
        <f>VLOOKUP(L176,'Sep PREDIS'!$J$3:$K$487,2,FALSE)</f>
        <v>SGP Salud - Prestación del servicio de salud</v>
      </c>
      <c r="N176" t="s">
        <v>171</v>
      </c>
      <c r="O176" s="1">
        <v>513709000</v>
      </c>
      <c r="P176" s="1">
        <v>0</v>
      </c>
      <c r="Q176" s="1">
        <f t="shared" si="55"/>
        <v>513709000</v>
      </c>
      <c r="R176" s="1">
        <v>688386782</v>
      </c>
      <c r="S176" s="1">
        <f t="shared" si="56"/>
        <v>-174677782</v>
      </c>
      <c r="T176" s="1">
        <v>0</v>
      </c>
    </row>
    <row r="177" spans="1:20" x14ac:dyDescent="0.25">
      <c r="A177" t="str">
        <f t="shared" si="45"/>
        <v>201</v>
      </c>
      <c r="B177" t="str">
        <f t="shared" si="46"/>
        <v>01</v>
      </c>
      <c r="C177" t="s">
        <v>4</v>
      </c>
      <c r="D177" t="str">
        <f t="shared" si="47"/>
        <v>2</v>
      </c>
      <c r="E177" t="str">
        <f t="shared" si="48"/>
        <v>4</v>
      </c>
      <c r="F177" t="str">
        <f t="shared" si="49"/>
        <v>5</v>
      </c>
      <c r="G177" t="str">
        <f t="shared" si="50"/>
        <v>02</v>
      </c>
      <c r="H177" t="str">
        <f t="shared" si="51"/>
        <v>03</v>
      </c>
      <c r="I177" t="str">
        <f t="shared" si="52"/>
        <v/>
      </c>
      <c r="J177" t="str">
        <f t="shared" si="53"/>
        <v/>
      </c>
      <c r="K177" t="str">
        <f t="shared" si="54"/>
        <v/>
      </c>
      <c r="L177" t="str">
        <f t="shared" ref="L177:L188" si="66">D177&amp;"-"&amp;E177&amp;"-"&amp;F177&amp;"-"&amp;G177&amp;"-"&amp;H177</f>
        <v>2-4-5-02-03</v>
      </c>
      <c r="M177" t="str">
        <f>VLOOKUP(L177,'Sep PREDIS'!$J$3:$K$487,2,FALSE)</f>
        <v>Recursos propios con destinación específica</v>
      </c>
      <c r="N177" t="s">
        <v>184</v>
      </c>
      <c r="O177" s="1">
        <v>8130161000</v>
      </c>
      <c r="P177" s="1">
        <v>194371599</v>
      </c>
      <c r="Q177" s="1">
        <f t="shared" si="55"/>
        <v>8324532599</v>
      </c>
      <c r="R177" s="1">
        <v>13619225422</v>
      </c>
      <c r="S177" s="1">
        <f t="shared" si="56"/>
        <v>-5294692823</v>
      </c>
      <c r="T177" s="1">
        <v>0</v>
      </c>
    </row>
    <row r="178" spans="1:20" x14ac:dyDescent="0.25">
      <c r="A178" t="str">
        <f t="shared" si="45"/>
        <v>201</v>
      </c>
      <c r="B178" t="str">
        <f t="shared" si="46"/>
        <v>01</v>
      </c>
      <c r="C178" t="s">
        <v>4</v>
      </c>
      <c r="D178" t="str">
        <f t="shared" si="47"/>
        <v>2</v>
      </c>
      <c r="E178" t="str">
        <f t="shared" si="48"/>
        <v>4</v>
      </c>
      <c r="F178" t="str">
        <f t="shared" si="49"/>
        <v>9</v>
      </c>
      <c r="G178" t="str">
        <f t="shared" si="50"/>
        <v/>
      </c>
      <c r="H178" t="str">
        <f t="shared" si="51"/>
        <v/>
      </c>
      <c r="I178" t="str">
        <f t="shared" si="52"/>
        <v/>
      </c>
      <c r="J178" t="str">
        <f t="shared" si="53"/>
        <v/>
      </c>
      <c r="K178" t="str">
        <f t="shared" si="54"/>
        <v/>
      </c>
      <c r="L178" t="str">
        <f>D178&amp;"-"&amp;E178&amp;"-"&amp;F178</f>
        <v>2-4-9</v>
      </c>
      <c r="M178" t="str">
        <f>VLOOKUP(L178,'Sep PREDIS'!$J$3:$K$487,2,FALSE)</f>
        <v>REINTEGROS</v>
      </c>
      <c r="N178" t="s">
        <v>198</v>
      </c>
      <c r="O178" s="1">
        <v>0</v>
      </c>
      <c r="P178" s="1">
        <v>0</v>
      </c>
      <c r="Q178" s="1">
        <f t="shared" si="55"/>
        <v>0</v>
      </c>
      <c r="R178" s="1">
        <v>669811106</v>
      </c>
      <c r="S178" s="1">
        <f t="shared" si="56"/>
        <v>-669811106</v>
      </c>
      <c r="T178" s="1">
        <v>0</v>
      </c>
    </row>
    <row r="179" spans="1:20" x14ac:dyDescent="0.25">
      <c r="A179" t="str">
        <f t="shared" si="45"/>
        <v>201</v>
      </c>
      <c r="B179" t="str">
        <f t="shared" si="46"/>
        <v>01</v>
      </c>
      <c r="C179" t="s">
        <v>4</v>
      </c>
      <c r="D179" t="str">
        <f t="shared" si="47"/>
        <v>2</v>
      </c>
      <c r="E179" t="str">
        <f t="shared" si="48"/>
        <v>5</v>
      </c>
      <c r="F179" t="str">
        <f t="shared" si="49"/>
        <v>1</v>
      </c>
      <c r="G179" t="str">
        <f t="shared" si="50"/>
        <v>01</v>
      </c>
      <c r="H179" t="str">
        <f t="shared" si="51"/>
        <v/>
      </c>
      <c r="I179" t="str">
        <f t="shared" si="52"/>
        <v/>
      </c>
      <c r="J179" t="str">
        <f t="shared" si="53"/>
        <v/>
      </c>
      <c r="K179" t="str">
        <f t="shared" si="54"/>
        <v/>
      </c>
      <c r="L179" t="str">
        <f t="shared" ref="L179:L184" si="67">D179&amp;"-"&amp;E179&amp;"-"&amp;F179&amp;"-"&amp;G179</f>
        <v>2-5-1-01</v>
      </c>
      <c r="M179" t="str">
        <f>VLOOKUP(L179,'Sep PREDIS'!$J$3:$K$487,2,FALSE)</f>
        <v>Vigencia</v>
      </c>
      <c r="N179" t="s">
        <v>206</v>
      </c>
      <c r="O179" s="1">
        <v>920709550000</v>
      </c>
      <c r="P179" s="1">
        <v>210000000000</v>
      </c>
      <c r="Q179" s="1">
        <f t="shared" si="55"/>
        <v>1130709550000</v>
      </c>
      <c r="R179" s="1">
        <v>750767402671</v>
      </c>
      <c r="S179" s="1">
        <f t="shared" si="56"/>
        <v>379942147329</v>
      </c>
      <c r="T179" s="1">
        <v>181479210944</v>
      </c>
    </row>
    <row r="180" spans="1:20" x14ac:dyDescent="0.25">
      <c r="A180" t="str">
        <f t="shared" si="45"/>
        <v>201</v>
      </c>
      <c r="B180" t="str">
        <f t="shared" si="46"/>
        <v>01</v>
      </c>
      <c r="C180" t="s">
        <v>4</v>
      </c>
      <c r="D180" t="str">
        <f t="shared" si="47"/>
        <v>2</v>
      </c>
      <c r="E180" t="str">
        <f t="shared" si="48"/>
        <v>5</v>
      </c>
      <c r="F180" t="str">
        <f t="shared" si="49"/>
        <v>1</v>
      </c>
      <c r="G180" t="str">
        <f t="shared" si="50"/>
        <v>02</v>
      </c>
      <c r="H180" t="str">
        <f t="shared" si="51"/>
        <v/>
      </c>
      <c r="I180" t="str">
        <f t="shared" si="52"/>
        <v/>
      </c>
      <c r="J180" t="str">
        <f t="shared" si="53"/>
        <v/>
      </c>
      <c r="K180" t="str">
        <f t="shared" si="54"/>
        <v/>
      </c>
      <c r="L180" t="str">
        <f t="shared" si="67"/>
        <v>2-5-1-02</v>
      </c>
      <c r="M180" t="str">
        <f>VLOOKUP(L180,'Sep PREDIS'!$J$3:$K$487,2,FALSE)</f>
        <v>Rendimientos Financieros SGP</v>
      </c>
      <c r="N180" t="s">
        <v>202</v>
      </c>
      <c r="O180" s="1">
        <v>1030000000</v>
      </c>
      <c r="P180" s="1">
        <v>0</v>
      </c>
      <c r="Q180" s="1">
        <f t="shared" si="55"/>
        <v>1030000000</v>
      </c>
      <c r="R180" s="1">
        <v>1211046265</v>
      </c>
      <c r="S180" s="1">
        <f t="shared" si="56"/>
        <v>-181046265</v>
      </c>
      <c r="T180" s="1">
        <v>0</v>
      </c>
    </row>
    <row r="181" spans="1:20" x14ac:dyDescent="0.25">
      <c r="A181" t="str">
        <f t="shared" si="45"/>
        <v>201</v>
      </c>
      <c r="B181" t="str">
        <f t="shared" si="46"/>
        <v>01</v>
      </c>
      <c r="C181" t="s">
        <v>4</v>
      </c>
      <c r="D181" t="str">
        <f t="shared" si="47"/>
        <v>2</v>
      </c>
      <c r="E181" t="str">
        <f t="shared" si="48"/>
        <v>5</v>
      </c>
      <c r="F181" t="str">
        <f t="shared" si="49"/>
        <v>2</v>
      </c>
      <c r="G181" t="str">
        <f t="shared" si="50"/>
        <v>01</v>
      </c>
      <c r="H181" t="str">
        <f t="shared" si="51"/>
        <v/>
      </c>
      <c r="I181" t="str">
        <f t="shared" si="52"/>
        <v/>
      </c>
      <c r="J181" t="str">
        <f t="shared" si="53"/>
        <v/>
      </c>
      <c r="K181" t="str">
        <f t="shared" si="54"/>
        <v/>
      </c>
      <c r="L181" t="str">
        <f t="shared" si="67"/>
        <v>2-5-2-01</v>
      </c>
      <c r="M181" t="str">
        <f>VLOOKUP(L181,'Sep PREDIS'!$J$3:$K$487,2,FALSE)</f>
        <v>Participaciones para Salud - Oferta</v>
      </c>
      <c r="N181" t="s">
        <v>232</v>
      </c>
      <c r="O181" s="1">
        <v>0</v>
      </c>
      <c r="P181" s="1">
        <v>4535972639</v>
      </c>
      <c r="Q181" s="1">
        <f t="shared" si="55"/>
        <v>4535972639</v>
      </c>
      <c r="R181" s="1">
        <v>4535972639</v>
      </c>
      <c r="S181" s="1">
        <f t="shared" si="56"/>
        <v>0</v>
      </c>
      <c r="T181" s="1">
        <v>0</v>
      </c>
    </row>
    <row r="182" spans="1:20" x14ac:dyDescent="0.25">
      <c r="A182" t="str">
        <f t="shared" si="45"/>
        <v>201</v>
      </c>
      <c r="B182" t="str">
        <f t="shared" si="46"/>
        <v>01</v>
      </c>
      <c r="C182" t="s">
        <v>4</v>
      </c>
      <c r="D182" t="str">
        <f t="shared" si="47"/>
        <v>2</v>
      </c>
      <c r="E182" t="str">
        <f t="shared" si="48"/>
        <v>5</v>
      </c>
      <c r="F182" t="str">
        <f t="shared" si="49"/>
        <v>2</v>
      </c>
      <c r="G182" t="str">
        <f t="shared" si="50"/>
        <v>02</v>
      </c>
      <c r="H182" t="str">
        <f t="shared" si="51"/>
        <v/>
      </c>
      <c r="I182" t="str">
        <f t="shared" si="52"/>
        <v/>
      </c>
      <c r="J182" t="str">
        <f t="shared" si="53"/>
        <v/>
      </c>
      <c r="K182" t="str">
        <f t="shared" si="54"/>
        <v/>
      </c>
      <c r="L182" t="str">
        <f t="shared" si="67"/>
        <v>2-5-2-02</v>
      </c>
      <c r="M182" t="str">
        <f>VLOOKUP(L182,'Sep PREDIS'!$J$3:$K$487,2,FALSE)</f>
        <v>Participaciones para Salud - Régimen Subsidiado</v>
      </c>
      <c r="N182" t="s">
        <v>233</v>
      </c>
      <c r="O182" s="1">
        <v>426615000000</v>
      </c>
      <c r="P182" s="1">
        <v>44517341044</v>
      </c>
      <c r="Q182" s="1">
        <f t="shared" si="55"/>
        <v>471132341044</v>
      </c>
      <c r="R182" s="1">
        <v>471132341044</v>
      </c>
      <c r="S182" s="1">
        <f t="shared" si="56"/>
        <v>0</v>
      </c>
      <c r="T182" s="1">
        <v>0</v>
      </c>
    </row>
    <row r="183" spans="1:20" x14ac:dyDescent="0.25">
      <c r="A183" t="str">
        <f t="shared" si="45"/>
        <v>201</v>
      </c>
      <c r="B183" t="str">
        <f t="shared" si="46"/>
        <v>01</v>
      </c>
      <c r="C183" t="s">
        <v>4</v>
      </c>
      <c r="D183" t="str">
        <f t="shared" si="47"/>
        <v>2</v>
      </c>
      <c r="E183" t="str">
        <f t="shared" si="48"/>
        <v>5</v>
      </c>
      <c r="F183" t="str">
        <f t="shared" si="49"/>
        <v>2</v>
      </c>
      <c r="G183" t="str">
        <f t="shared" si="50"/>
        <v>03</v>
      </c>
      <c r="H183" t="str">
        <f t="shared" si="51"/>
        <v/>
      </c>
      <c r="I183" t="str">
        <f t="shared" si="52"/>
        <v/>
      </c>
      <c r="J183" t="str">
        <f t="shared" si="53"/>
        <v/>
      </c>
      <c r="K183" t="str">
        <f t="shared" si="54"/>
        <v/>
      </c>
      <c r="L183" t="str">
        <f t="shared" si="67"/>
        <v>2-5-2-03</v>
      </c>
      <c r="M183" t="str">
        <f>VLOOKUP(L183,'Sep PREDIS'!$J$3:$K$487,2,FALSE)</f>
        <v>Participaciones para Salud - Salud Pública</v>
      </c>
      <c r="N183" t="s">
        <v>234</v>
      </c>
      <c r="O183" s="1">
        <v>91397000000</v>
      </c>
      <c r="P183" s="1">
        <v>10770838798</v>
      </c>
      <c r="Q183" s="1">
        <f t="shared" si="55"/>
        <v>102167838798</v>
      </c>
      <c r="R183" s="1">
        <v>102167838798</v>
      </c>
      <c r="S183" s="1">
        <f t="shared" si="56"/>
        <v>0</v>
      </c>
      <c r="T183" s="1">
        <v>0</v>
      </c>
    </row>
    <row r="184" spans="1:20" x14ac:dyDescent="0.25">
      <c r="A184" t="str">
        <f t="shared" si="45"/>
        <v>201</v>
      </c>
      <c r="B184" t="str">
        <f t="shared" si="46"/>
        <v>01</v>
      </c>
      <c r="C184" t="s">
        <v>4</v>
      </c>
      <c r="D184" t="str">
        <f t="shared" si="47"/>
        <v>2</v>
      </c>
      <c r="E184" t="str">
        <f t="shared" si="48"/>
        <v>5</v>
      </c>
      <c r="F184" t="str">
        <f t="shared" si="49"/>
        <v>2</v>
      </c>
      <c r="G184" t="str">
        <f t="shared" si="50"/>
        <v>04</v>
      </c>
      <c r="H184" t="str">
        <f t="shared" si="51"/>
        <v/>
      </c>
      <c r="I184" t="str">
        <f t="shared" si="52"/>
        <v/>
      </c>
      <c r="J184" t="str">
        <f t="shared" si="53"/>
        <v/>
      </c>
      <c r="K184" t="str">
        <f t="shared" si="54"/>
        <v/>
      </c>
      <c r="L184" t="str">
        <f t="shared" si="67"/>
        <v>2-5-2-04</v>
      </c>
      <c r="M184" t="str">
        <f>VLOOKUP(L184,'Sep PREDIS'!$J$3:$K$487,2,FALSE)</f>
        <v>Participaciones para Salud - Oferta - Aportes Patronales</v>
      </c>
      <c r="N184" t="s">
        <v>235</v>
      </c>
      <c r="O184" s="1">
        <v>40693468000</v>
      </c>
      <c r="P184" s="1">
        <v>-40693468000</v>
      </c>
      <c r="Q184" s="1">
        <f t="shared" si="55"/>
        <v>0</v>
      </c>
      <c r="R184" s="1">
        <v>0</v>
      </c>
      <c r="S184" s="1">
        <f t="shared" si="56"/>
        <v>0</v>
      </c>
      <c r="T184" s="1">
        <v>0</v>
      </c>
    </row>
    <row r="185" spans="1:20" x14ac:dyDescent="0.25">
      <c r="A185" t="str">
        <f t="shared" si="45"/>
        <v>201</v>
      </c>
      <c r="B185" t="str">
        <f t="shared" si="46"/>
        <v>01</v>
      </c>
      <c r="C185" t="s">
        <v>4</v>
      </c>
      <c r="D185" t="str">
        <f t="shared" si="47"/>
        <v>2</v>
      </c>
      <c r="E185" t="str">
        <f t="shared" si="48"/>
        <v>5</v>
      </c>
      <c r="F185" t="str">
        <f>MID($N185,4,2)</f>
        <v>10</v>
      </c>
      <c r="G185" t="str">
        <f t="shared" si="50"/>
        <v/>
      </c>
      <c r="H185" t="str">
        <f t="shared" si="51"/>
        <v/>
      </c>
      <c r="I185" t="str">
        <f t="shared" si="52"/>
        <v/>
      </c>
      <c r="J185" t="str">
        <f t="shared" si="53"/>
        <v/>
      </c>
      <c r="K185" t="str">
        <f t="shared" si="54"/>
        <v/>
      </c>
      <c r="L185" t="str">
        <f>D185&amp;"-"&amp;E185&amp;"-"&amp;F185</f>
        <v>2-5-10</v>
      </c>
      <c r="M185" t="str">
        <f>VLOOKUP(L185,'Sep PREDIS'!$J$3:$K$487,2,FALSE)</f>
        <v>Desahorro Fonpet</v>
      </c>
      <c r="N185" t="s">
        <v>236</v>
      </c>
      <c r="O185" s="1">
        <v>25412384000</v>
      </c>
      <c r="P185" s="1">
        <v>0</v>
      </c>
      <c r="Q185" s="1">
        <f t="shared" si="55"/>
        <v>25412384000</v>
      </c>
      <c r="R185" s="1">
        <v>0</v>
      </c>
      <c r="S185" s="1">
        <f t="shared" si="56"/>
        <v>25412384000</v>
      </c>
      <c r="T185" s="1">
        <v>0</v>
      </c>
    </row>
    <row r="186" spans="1:20" x14ac:dyDescent="0.25">
      <c r="A186" t="str">
        <f t="shared" si="45"/>
        <v>203</v>
      </c>
      <c r="B186" t="str">
        <f t="shared" si="46"/>
        <v>01</v>
      </c>
      <c r="C186" t="s">
        <v>5</v>
      </c>
      <c r="D186" t="str">
        <f t="shared" si="47"/>
        <v>2</v>
      </c>
      <c r="E186" t="str">
        <f t="shared" si="48"/>
        <v>4</v>
      </c>
      <c r="F186" t="str">
        <f t="shared" si="49"/>
        <v>3</v>
      </c>
      <c r="G186" t="str">
        <f t="shared" si="50"/>
        <v>02</v>
      </c>
      <c r="H186" t="str">
        <f t="shared" si="51"/>
        <v>02</v>
      </c>
      <c r="I186" t="str">
        <f t="shared" si="52"/>
        <v/>
      </c>
      <c r="J186" t="str">
        <f t="shared" si="53"/>
        <v/>
      </c>
      <c r="K186" t="str">
        <f t="shared" si="54"/>
        <v/>
      </c>
      <c r="L186" t="str">
        <f t="shared" si="66"/>
        <v>2-4-3-02-02</v>
      </c>
      <c r="M186" t="str">
        <f>VLOOKUP(L186,'Sep PREDIS'!$J$3:$K$487,2,FALSE)</f>
        <v>Superávit fiscal de ingresos de destinación específica</v>
      </c>
      <c r="N186" t="s">
        <v>156</v>
      </c>
      <c r="O186" s="1">
        <v>1024231000</v>
      </c>
      <c r="P186" s="1">
        <v>0</v>
      </c>
      <c r="Q186" s="1">
        <f t="shared" si="55"/>
        <v>1024231000</v>
      </c>
      <c r="R186" s="1">
        <v>1024231000</v>
      </c>
      <c r="S186" s="1">
        <f t="shared" si="56"/>
        <v>0</v>
      </c>
      <c r="T186" s="1">
        <v>0</v>
      </c>
    </row>
    <row r="187" spans="1:20" x14ac:dyDescent="0.25">
      <c r="A187" t="str">
        <f t="shared" si="45"/>
        <v>203</v>
      </c>
      <c r="B187" t="str">
        <f t="shared" si="46"/>
        <v>01</v>
      </c>
      <c r="C187" t="s">
        <v>5</v>
      </c>
      <c r="D187" t="str">
        <f t="shared" si="47"/>
        <v>2</v>
      </c>
      <c r="E187" t="str">
        <f t="shared" si="48"/>
        <v>5</v>
      </c>
      <c r="F187" t="str">
        <f t="shared" si="49"/>
        <v>1</v>
      </c>
      <c r="G187" t="str">
        <f t="shared" si="50"/>
        <v>01</v>
      </c>
      <c r="H187" t="str">
        <f t="shared" si="51"/>
        <v/>
      </c>
      <c r="I187" t="str">
        <f t="shared" si="52"/>
        <v/>
      </c>
      <c r="J187" t="str">
        <f t="shared" si="53"/>
        <v/>
      </c>
      <c r="K187" t="str">
        <f t="shared" si="54"/>
        <v/>
      </c>
      <c r="L187" t="str">
        <f>D187&amp;"-"&amp;E187&amp;"-"&amp;F187&amp;"-"&amp;G187</f>
        <v>2-5-1-01</v>
      </c>
      <c r="M187" t="str">
        <f>VLOOKUP(L187,'Sep PREDIS'!$J$3:$K$487,2,FALSE)</f>
        <v>Vigencia</v>
      </c>
      <c r="N187" t="s">
        <v>206</v>
      </c>
      <c r="O187" s="1">
        <v>40674537000</v>
      </c>
      <c r="P187" s="1">
        <v>-219000000</v>
      </c>
      <c r="Q187" s="1">
        <f t="shared" si="55"/>
        <v>40455537000</v>
      </c>
      <c r="R187" s="1">
        <v>28789298513</v>
      </c>
      <c r="S187" s="1">
        <f t="shared" si="56"/>
        <v>11666238487</v>
      </c>
      <c r="T187" s="1">
        <v>8891714381</v>
      </c>
    </row>
    <row r="188" spans="1:20" x14ac:dyDescent="0.25">
      <c r="A188" t="str">
        <f t="shared" si="45"/>
        <v>204</v>
      </c>
      <c r="B188" t="str">
        <f t="shared" si="46"/>
        <v>01</v>
      </c>
      <c r="C188" t="s">
        <v>6</v>
      </c>
      <c r="D188" t="str">
        <f t="shared" si="47"/>
        <v>2</v>
      </c>
      <c r="E188" t="str">
        <f t="shared" si="48"/>
        <v>1</v>
      </c>
      <c r="F188" t="str">
        <f t="shared" si="49"/>
        <v>2</v>
      </c>
      <c r="G188" t="str">
        <f t="shared" si="50"/>
        <v>01</v>
      </c>
      <c r="H188" t="str">
        <f t="shared" si="51"/>
        <v>05</v>
      </c>
      <c r="I188" t="str">
        <f t="shared" si="52"/>
        <v/>
      </c>
      <c r="J188" t="str">
        <f t="shared" si="53"/>
        <v/>
      </c>
      <c r="K188" t="str">
        <f t="shared" si="54"/>
        <v/>
      </c>
      <c r="L188" t="str">
        <f t="shared" si="66"/>
        <v>2-1-2-01-05</v>
      </c>
      <c r="M188" t="str">
        <f>VLOOKUP(L188,'Sep PREDIS'!$J$3:$K$487,2,FALSE)</f>
        <v>Peajes y concesiones</v>
      </c>
      <c r="N188" t="s">
        <v>237</v>
      </c>
      <c r="O188" s="1">
        <v>1081889000</v>
      </c>
      <c r="P188" s="1">
        <v>0</v>
      </c>
      <c r="Q188" s="1">
        <f t="shared" si="55"/>
        <v>1081889000</v>
      </c>
      <c r="R188" s="1">
        <v>344910136</v>
      </c>
      <c r="S188" s="1">
        <f t="shared" si="56"/>
        <v>736978864</v>
      </c>
      <c r="T188" s="1">
        <v>0</v>
      </c>
    </row>
    <row r="189" spans="1:20" x14ac:dyDescent="0.25">
      <c r="A189" t="str">
        <f t="shared" si="45"/>
        <v>204</v>
      </c>
      <c r="B189" t="str">
        <f t="shared" si="46"/>
        <v>01</v>
      </c>
      <c r="C189" t="s">
        <v>6</v>
      </c>
      <c r="D189" t="str">
        <f t="shared" si="47"/>
        <v>2</v>
      </c>
      <c r="E189" t="str">
        <f t="shared" si="48"/>
        <v>1</v>
      </c>
      <c r="F189" t="str">
        <f t="shared" si="49"/>
        <v>2</v>
      </c>
      <c r="G189" t="str">
        <f t="shared" si="50"/>
        <v>01</v>
      </c>
      <c r="H189" t="str">
        <f t="shared" si="51"/>
        <v>09</v>
      </c>
      <c r="I189" t="str">
        <f t="shared" si="52"/>
        <v>01</v>
      </c>
      <c r="J189" t="str">
        <f t="shared" si="53"/>
        <v/>
      </c>
      <c r="K189" t="str">
        <f t="shared" si="54"/>
        <v/>
      </c>
      <c r="L189" t="str">
        <f t="shared" ref="L189:L192" si="68">D189&amp;"-"&amp;E189&amp;"-"&amp;F189&amp;"-"&amp;G189&amp;"-"&amp;H189&amp;"-"&amp;I189</f>
        <v>2-1-2-01-09-01</v>
      </c>
      <c r="M189" t="str">
        <f>VLOOKUP(L189,'Sep PREDIS'!$J$3:$K$487,2,FALSE)</f>
        <v>Pago Compensatorio de Cesiones Públicas</v>
      </c>
      <c r="N189" t="s">
        <v>239</v>
      </c>
      <c r="O189" s="1">
        <v>3200000000</v>
      </c>
      <c r="P189" s="1">
        <v>0</v>
      </c>
      <c r="Q189" s="1">
        <f t="shared" si="55"/>
        <v>3200000000</v>
      </c>
      <c r="R189" s="1">
        <v>7112069481</v>
      </c>
      <c r="S189" s="1">
        <f t="shared" si="56"/>
        <v>-3912069481</v>
      </c>
      <c r="T189" s="1">
        <v>0</v>
      </c>
    </row>
    <row r="190" spans="1:20" x14ac:dyDescent="0.25">
      <c r="A190" t="str">
        <f t="shared" si="45"/>
        <v>204</v>
      </c>
      <c r="B190" t="str">
        <f t="shared" si="46"/>
        <v>01</v>
      </c>
      <c r="C190" t="s">
        <v>6</v>
      </c>
      <c r="D190" t="str">
        <f t="shared" si="47"/>
        <v>2</v>
      </c>
      <c r="E190" t="str">
        <f t="shared" si="48"/>
        <v>1</v>
      </c>
      <c r="F190" t="str">
        <f t="shared" si="49"/>
        <v>2</v>
      </c>
      <c r="G190" t="str">
        <f t="shared" si="50"/>
        <v>01</v>
      </c>
      <c r="H190" t="str">
        <f t="shared" si="51"/>
        <v>09</v>
      </c>
      <c r="I190" t="str">
        <f t="shared" si="52"/>
        <v>02</v>
      </c>
      <c r="J190" t="str">
        <f t="shared" si="53"/>
        <v/>
      </c>
      <c r="K190" t="str">
        <f t="shared" si="54"/>
        <v/>
      </c>
      <c r="L190" t="str">
        <f t="shared" si="68"/>
        <v>2-1-2-01-09-02</v>
      </c>
      <c r="M190" t="str">
        <f>VLOOKUP(L190,'Sep PREDIS'!$J$3:$K$487,2,FALSE)</f>
        <v>Pago Compensatorio Obligaciones Urbanísticas</v>
      </c>
      <c r="N190" t="s">
        <v>240</v>
      </c>
      <c r="O190" s="1">
        <v>3017561000</v>
      </c>
      <c r="P190" s="1">
        <v>0</v>
      </c>
      <c r="Q190" s="1">
        <f t="shared" si="55"/>
        <v>3017561000</v>
      </c>
      <c r="R190" s="1">
        <v>2574647390</v>
      </c>
      <c r="S190" s="1">
        <f t="shared" si="56"/>
        <v>442913610</v>
      </c>
      <c r="T190" s="1">
        <v>0</v>
      </c>
    </row>
    <row r="191" spans="1:20" x14ac:dyDescent="0.25">
      <c r="A191" t="str">
        <f t="shared" si="45"/>
        <v>204</v>
      </c>
      <c r="B191" t="str">
        <f t="shared" si="46"/>
        <v>01</v>
      </c>
      <c r="C191" t="s">
        <v>6</v>
      </c>
      <c r="D191" t="str">
        <f t="shared" si="47"/>
        <v>2</v>
      </c>
      <c r="E191" t="str">
        <f t="shared" si="48"/>
        <v>1</v>
      </c>
      <c r="F191" t="str">
        <f t="shared" si="49"/>
        <v>2</v>
      </c>
      <c r="G191" t="str">
        <f t="shared" si="50"/>
        <v>01</v>
      </c>
      <c r="H191" t="str">
        <f t="shared" si="51"/>
        <v>11</v>
      </c>
      <c r="I191" t="str">
        <f t="shared" si="52"/>
        <v/>
      </c>
      <c r="J191" t="str">
        <f t="shared" si="53"/>
        <v/>
      </c>
      <c r="K191" t="str">
        <f t="shared" si="54"/>
        <v/>
      </c>
      <c r="L191" t="str">
        <f>D191&amp;"-"&amp;E191&amp;"-"&amp;F191&amp;"-"&amp;G191&amp;"-"&amp;H191</f>
        <v>2-1-2-01-11</v>
      </c>
      <c r="M191" t="str">
        <f>VLOOKUP(L191,'Sep PREDIS'!$J$3:$K$487,2,FALSE)</f>
        <v>Aprovechamiento Económico del Espacio Público</v>
      </c>
      <c r="N191" t="s">
        <v>62</v>
      </c>
      <c r="O191" s="1">
        <v>2280000000</v>
      </c>
      <c r="P191" s="1">
        <v>-2280000000</v>
      </c>
      <c r="Q191" s="1">
        <f t="shared" si="55"/>
        <v>0</v>
      </c>
      <c r="R191" s="1">
        <v>0</v>
      </c>
      <c r="S191" s="1">
        <f t="shared" si="56"/>
        <v>0</v>
      </c>
      <c r="T191" s="1">
        <v>0</v>
      </c>
    </row>
    <row r="192" spans="1:20" x14ac:dyDescent="0.25">
      <c r="A192" t="str">
        <f t="shared" si="45"/>
        <v>204</v>
      </c>
      <c r="B192" t="str">
        <f t="shared" si="46"/>
        <v>01</v>
      </c>
      <c r="C192" t="s">
        <v>6</v>
      </c>
      <c r="D192" t="str">
        <f t="shared" si="47"/>
        <v>2</v>
      </c>
      <c r="E192" t="str">
        <f t="shared" si="48"/>
        <v>1</v>
      </c>
      <c r="F192" t="str">
        <f t="shared" si="49"/>
        <v>2</v>
      </c>
      <c r="G192" t="str">
        <f t="shared" si="50"/>
        <v>02</v>
      </c>
      <c r="H192" t="str">
        <f t="shared" si="51"/>
        <v>05</v>
      </c>
      <c r="I192" t="str">
        <f t="shared" si="52"/>
        <v>01</v>
      </c>
      <c r="J192" t="str">
        <f t="shared" si="53"/>
        <v/>
      </c>
      <c r="K192" t="str">
        <f t="shared" si="54"/>
        <v/>
      </c>
      <c r="L192" t="str">
        <f t="shared" si="68"/>
        <v>2-1-2-02-05-01</v>
      </c>
      <c r="M192" t="str">
        <f>VLOOKUP(L192,'Sep PREDIS'!$J$3:$K$487,2,FALSE)</f>
        <v>Contribución de valorización de la vigencia actual</v>
      </c>
      <c r="N192" t="s">
        <v>241</v>
      </c>
      <c r="O192" s="1">
        <v>307436540000</v>
      </c>
      <c r="P192" s="1">
        <v>-226040697948</v>
      </c>
      <c r="Q192" s="1">
        <f t="shared" si="55"/>
        <v>81395842052</v>
      </c>
      <c r="R192" s="1">
        <v>114592923969</v>
      </c>
      <c r="S192" s="1">
        <f t="shared" si="56"/>
        <v>-33197081917</v>
      </c>
      <c r="T192" s="1">
        <v>0</v>
      </c>
    </row>
    <row r="193" spans="1:20" x14ac:dyDescent="0.25">
      <c r="A193" t="str">
        <f t="shared" si="45"/>
        <v>204</v>
      </c>
      <c r="B193" t="str">
        <f t="shared" si="46"/>
        <v>01</v>
      </c>
      <c r="C193" t="s">
        <v>6</v>
      </c>
      <c r="D193" t="str">
        <f t="shared" si="47"/>
        <v>2</v>
      </c>
      <c r="E193" t="str">
        <f t="shared" si="48"/>
        <v>1</v>
      </c>
      <c r="F193" t="str">
        <f t="shared" si="49"/>
        <v>2</v>
      </c>
      <c r="G193" t="str">
        <f t="shared" si="50"/>
        <v>02</v>
      </c>
      <c r="H193" t="str">
        <f t="shared" si="51"/>
        <v>05</v>
      </c>
      <c r="I193" t="str">
        <f t="shared" si="52"/>
        <v>02</v>
      </c>
      <c r="J193" t="str">
        <f t="shared" si="53"/>
        <v>01</v>
      </c>
      <c r="K193" t="str">
        <f t="shared" si="54"/>
        <v/>
      </c>
      <c r="L193" t="str">
        <f t="shared" si="63"/>
        <v>2-1-2-02-05-02-0001</v>
      </c>
      <c r="M193" t="str">
        <f>VLOOKUP(L193,'Sep PREDIS'!$J$3:$K$487,2,FALSE)</f>
        <v>Valorización Acuerdo 180 de 2005</v>
      </c>
      <c r="N193" t="s">
        <v>243</v>
      </c>
      <c r="O193" s="1">
        <v>593081000</v>
      </c>
      <c r="P193" s="1">
        <v>-97505045</v>
      </c>
      <c r="Q193" s="1">
        <f t="shared" si="55"/>
        <v>495575955</v>
      </c>
      <c r="R193" s="1">
        <v>831395977</v>
      </c>
      <c r="S193" s="1">
        <f t="shared" si="56"/>
        <v>-335820022</v>
      </c>
      <c r="T193" s="1">
        <v>0</v>
      </c>
    </row>
    <row r="194" spans="1:20" x14ac:dyDescent="0.25">
      <c r="A194" t="str">
        <f t="shared" si="45"/>
        <v>204</v>
      </c>
      <c r="B194" t="str">
        <f t="shared" si="46"/>
        <v>01</v>
      </c>
      <c r="C194" t="s">
        <v>6</v>
      </c>
      <c r="D194" t="str">
        <f t="shared" si="47"/>
        <v>2</v>
      </c>
      <c r="E194" t="str">
        <f t="shared" si="48"/>
        <v>1</v>
      </c>
      <c r="F194" t="str">
        <f t="shared" si="49"/>
        <v>2</v>
      </c>
      <c r="G194" t="str">
        <f t="shared" si="50"/>
        <v>02</v>
      </c>
      <c r="H194" t="str">
        <f t="shared" si="51"/>
        <v>05</v>
      </c>
      <c r="I194" t="str">
        <f t="shared" si="52"/>
        <v>02</v>
      </c>
      <c r="J194" t="str">
        <f t="shared" si="53"/>
        <v>02</v>
      </c>
      <c r="K194" t="str">
        <f t="shared" si="54"/>
        <v/>
      </c>
      <c r="L194" t="str">
        <f t="shared" si="63"/>
        <v>2-1-2-02-05-02-0002</v>
      </c>
      <c r="M194" t="str">
        <f>VLOOKUP(L194,'Sep PREDIS'!$J$3:$K$487,2,FALSE)</f>
        <v>Valorización Acuerdo 523 de 2013</v>
      </c>
      <c r="N194" t="s">
        <v>244</v>
      </c>
      <c r="O194" s="1">
        <v>2267431000</v>
      </c>
      <c r="P194" s="1">
        <v>-492255123</v>
      </c>
      <c r="Q194" s="1">
        <f t="shared" si="55"/>
        <v>1775175877</v>
      </c>
      <c r="R194" s="1">
        <v>2297798119</v>
      </c>
      <c r="S194" s="1">
        <f t="shared" si="56"/>
        <v>-522622242</v>
      </c>
      <c r="T194" s="1">
        <v>0</v>
      </c>
    </row>
    <row r="195" spans="1:20" x14ac:dyDescent="0.25">
      <c r="A195" t="str">
        <f t="shared" si="45"/>
        <v>204</v>
      </c>
      <c r="B195" t="str">
        <f t="shared" si="46"/>
        <v>01</v>
      </c>
      <c r="C195" t="s">
        <v>6</v>
      </c>
      <c r="D195" t="str">
        <f t="shared" si="47"/>
        <v>2</v>
      </c>
      <c r="E195" t="str">
        <f t="shared" si="48"/>
        <v>1</v>
      </c>
      <c r="F195" t="str">
        <f t="shared" si="49"/>
        <v>2</v>
      </c>
      <c r="G195" t="str">
        <f t="shared" si="50"/>
        <v>04</v>
      </c>
      <c r="H195" t="str">
        <f t="shared" si="51"/>
        <v>01</v>
      </c>
      <c r="I195" t="str">
        <f t="shared" si="52"/>
        <v>06</v>
      </c>
      <c r="J195" t="str">
        <f t="shared" si="53"/>
        <v/>
      </c>
      <c r="K195" t="str">
        <f t="shared" si="54"/>
        <v/>
      </c>
      <c r="L195" t="str">
        <f t="shared" ref="L195:L196" si="69">D195&amp;"-"&amp;E195&amp;"-"&amp;F195&amp;"-"&amp;G195&amp;"-"&amp;H195&amp;"-"&amp;I195</f>
        <v>2-1-2-04-01-06</v>
      </c>
      <c r="M195" t="str">
        <f>VLOOKUP(L195,'Sep PREDIS'!$J$3:$K$487,2,FALSE)</f>
        <v>Contractuales</v>
      </c>
      <c r="N195" t="s">
        <v>78</v>
      </c>
      <c r="O195" s="1">
        <v>400000000</v>
      </c>
      <c r="P195" s="1">
        <v>0</v>
      </c>
      <c r="Q195" s="1">
        <f t="shared" si="55"/>
        <v>400000000</v>
      </c>
      <c r="R195" s="1">
        <v>5118852646</v>
      </c>
      <c r="S195" s="1">
        <f t="shared" si="56"/>
        <v>-4718852646</v>
      </c>
      <c r="T195" s="1">
        <v>0</v>
      </c>
    </row>
    <row r="196" spans="1:20" x14ac:dyDescent="0.25">
      <c r="A196" t="str">
        <f t="shared" si="45"/>
        <v>204</v>
      </c>
      <c r="B196" t="str">
        <f t="shared" si="46"/>
        <v>01</v>
      </c>
      <c r="C196" t="s">
        <v>6</v>
      </c>
      <c r="D196" t="str">
        <f t="shared" si="47"/>
        <v>2</v>
      </c>
      <c r="E196" t="str">
        <f t="shared" si="48"/>
        <v>1</v>
      </c>
      <c r="F196" t="str">
        <f t="shared" si="49"/>
        <v>2</v>
      </c>
      <c r="G196" t="str">
        <f t="shared" si="50"/>
        <v>04</v>
      </c>
      <c r="H196" t="str">
        <f t="shared" si="51"/>
        <v>01</v>
      </c>
      <c r="I196" t="str">
        <f t="shared" si="52"/>
        <v>09</v>
      </c>
      <c r="J196" t="str">
        <f t="shared" si="53"/>
        <v/>
      </c>
      <c r="K196" t="str">
        <f t="shared" si="54"/>
        <v/>
      </c>
      <c r="L196" t="str">
        <f t="shared" si="69"/>
        <v>2-1-2-04-01-09</v>
      </c>
      <c r="M196" t="str">
        <f>VLOOKUP(L196,'Sep PREDIS'!$J$3:$K$487,2,FALSE)</f>
        <v>Multas no especificadas en otro numeral rentístico</v>
      </c>
      <c r="N196" t="s">
        <v>83</v>
      </c>
      <c r="O196" s="1">
        <v>100000000</v>
      </c>
      <c r="P196" s="1">
        <v>0</v>
      </c>
      <c r="Q196" s="1">
        <f t="shared" si="55"/>
        <v>100000000</v>
      </c>
      <c r="R196" s="1">
        <v>9697187</v>
      </c>
      <c r="S196" s="1">
        <f t="shared" si="56"/>
        <v>90302813</v>
      </c>
      <c r="T196" s="1">
        <v>0</v>
      </c>
    </row>
    <row r="197" spans="1:20" x14ac:dyDescent="0.25">
      <c r="A197" t="str">
        <f t="shared" si="45"/>
        <v>204</v>
      </c>
      <c r="B197" t="str">
        <f t="shared" si="46"/>
        <v>01</v>
      </c>
      <c r="C197" t="s">
        <v>6</v>
      </c>
      <c r="D197" t="str">
        <f t="shared" si="47"/>
        <v>2</v>
      </c>
      <c r="E197" t="str">
        <f t="shared" si="48"/>
        <v>1</v>
      </c>
      <c r="F197" t="str">
        <f t="shared" si="49"/>
        <v>2</v>
      </c>
      <c r="G197" t="str">
        <f t="shared" si="50"/>
        <v>05</v>
      </c>
      <c r="H197" t="str">
        <f t="shared" si="51"/>
        <v>01</v>
      </c>
      <c r="I197" t="str">
        <f t="shared" si="52"/>
        <v>01</v>
      </c>
      <c r="J197" t="str">
        <f t="shared" si="53"/>
        <v>01</v>
      </c>
      <c r="K197" t="str">
        <f t="shared" si="54"/>
        <v>01</v>
      </c>
      <c r="L197" t="str">
        <f t="shared" si="60"/>
        <v>2-1-2-05-01-01-0001-001</v>
      </c>
      <c r="M197" t="str">
        <f>VLOOKUP(L197,'Sep PREDIS'!$J$3:$K$487,2,FALSE)</f>
        <v>Servicios ejecutivos de la Administración Pública</v>
      </c>
      <c r="N197" t="s">
        <v>98</v>
      </c>
      <c r="O197" s="1">
        <v>28457300000</v>
      </c>
      <c r="P197" s="1">
        <v>0</v>
      </c>
      <c r="Q197" s="1">
        <f t="shared" si="55"/>
        <v>28457300000</v>
      </c>
      <c r="R197" s="1">
        <v>13296791030</v>
      </c>
      <c r="S197" s="1">
        <f t="shared" si="56"/>
        <v>15160508970</v>
      </c>
      <c r="T197" s="1">
        <v>0</v>
      </c>
    </row>
    <row r="198" spans="1:20" x14ac:dyDescent="0.25">
      <c r="A198" t="str">
        <f t="shared" ref="A198:A261" si="70">MID(C198,2,3)</f>
        <v>204</v>
      </c>
      <c r="B198" t="str">
        <f t="shared" ref="B198:B261" si="71">MID(C198,6,2)</f>
        <v>01</v>
      </c>
      <c r="C198" t="s">
        <v>6</v>
      </c>
      <c r="D198" t="str">
        <f t="shared" ref="D198:D261" si="72">MID($N198,2,1)</f>
        <v>2</v>
      </c>
      <c r="E198" t="str">
        <f t="shared" ref="E198:E261" si="73">MID($N198,3,1)</f>
        <v>4</v>
      </c>
      <c r="F198" t="str">
        <f t="shared" ref="F198:F261" si="74">MID($N198,5,1)</f>
        <v>1</v>
      </c>
      <c r="G198" t="str">
        <f t="shared" ref="G198:G261" si="75">MID($N198,6,2)</f>
        <v>02</v>
      </c>
      <c r="H198" t="str">
        <f t="shared" ref="H198:H261" si="76">MID($N198,8,2)</f>
        <v>02</v>
      </c>
      <c r="I198" t="str">
        <f t="shared" ref="I198:I261" si="77">MID($N198,10,2)</f>
        <v>01</v>
      </c>
      <c r="J198" t="str">
        <f t="shared" ref="J198:J261" si="78">MID($N198,12,2)</f>
        <v/>
      </c>
      <c r="K198" t="str">
        <f t="shared" ref="K198:K261" si="79">MID($N198,14,2)</f>
        <v/>
      </c>
      <c r="L198" t="str">
        <f t="shared" ref="L198:L205" si="80">D198&amp;"-"&amp;E198&amp;"-"&amp;F198&amp;"-"&amp;G198&amp;"-"&amp;H198&amp;"-"&amp;I198</f>
        <v>2-4-1-02-02-01</v>
      </c>
      <c r="M198" t="str">
        <f>VLOOKUP(L198,'Sep PREDIS'!$J$3:$K$487,2,FALSE)</f>
        <v>Convenios Entidades Distritales</v>
      </c>
      <c r="N198" t="s">
        <v>147</v>
      </c>
      <c r="O198" s="1">
        <v>165117933000</v>
      </c>
      <c r="P198" s="1">
        <v>-118134880109</v>
      </c>
      <c r="Q198" s="1">
        <f t="shared" ref="Q198:Q261" si="81">+O198+P198</f>
        <v>46983052891</v>
      </c>
      <c r="R198" s="1">
        <v>25005648242</v>
      </c>
      <c r="S198" s="1">
        <f t="shared" ref="S198:S261" si="82">+Q198-R198</f>
        <v>21977404649</v>
      </c>
      <c r="T198" s="1">
        <v>0</v>
      </c>
    </row>
    <row r="199" spans="1:20" x14ac:dyDescent="0.25">
      <c r="A199" t="str">
        <f t="shared" si="70"/>
        <v>204</v>
      </c>
      <c r="B199" t="str">
        <f t="shared" si="71"/>
        <v>01</v>
      </c>
      <c r="C199" t="s">
        <v>6</v>
      </c>
      <c r="D199" t="str">
        <f t="shared" si="72"/>
        <v>2</v>
      </c>
      <c r="E199" t="str">
        <f t="shared" si="73"/>
        <v>4</v>
      </c>
      <c r="F199" t="str">
        <f t="shared" si="74"/>
        <v>3</v>
      </c>
      <c r="G199" t="str">
        <f t="shared" si="75"/>
        <v>02</v>
      </c>
      <c r="H199" t="str">
        <f t="shared" si="76"/>
        <v>02</v>
      </c>
      <c r="I199" t="str">
        <f t="shared" si="77"/>
        <v/>
      </c>
      <c r="J199" t="str">
        <f t="shared" si="78"/>
        <v/>
      </c>
      <c r="K199" t="str">
        <f t="shared" si="79"/>
        <v/>
      </c>
      <c r="L199" t="str">
        <f t="shared" ref="L199:L202" si="83">D199&amp;"-"&amp;E199&amp;"-"&amp;F199&amp;"-"&amp;G199&amp;"-"&amp;H199</f>
        <v>2-4-3-02-02</v>
      </c>
      <c r="M199" t="str">
        <f>VLOOKUP(L199,'Sep PREDIS'!$J$3:$K$487,2,FALSE)</f>
        <v>Superávit fiscal de ingresos de destinación específica</v>
      </c>
      <c r="N199" t="s">
        <v>156</v>
      </c>
      <c r="O199" s="1">
        <v>530477713000</v>
      </c>
      <c r="P199" s="1">
        <v>-20000000000</v>
      </c>
      <c r="Q199" s="1">
        <f t="shared" si="81"/>
        <v>510477713000</v>
      </c>
      <c r="R199" s="1">
        <v>509222980106</v>
      </c>
      <c r="S199" s="1">
        <f t="shared" si="82"/>
        <v>1254732894</v>
      </c>
      <c r="T199" s="1">
        <v>0</v>
      </c>
    </row>
    <row r="200" spans="1:20" x14ac:dyDescent="0.25">
      <c r="A200" t="str">
        <f t="shared" si="70"/>
        <v>204</v>
      </c>
      <c r="B200" t="str">
        <f t="shared" si="71"/>
        <v>01</v>
      </c>
      <c r="C200" t="s">
        <v>6</v>
      </c>
      <c r="D200" t="str">
        <f t="shared" si="72"/>
        <v>2</v>
      </c>
      <c r="E200" t="str">
        <f t="shared" si="73"/>
        <v>4</v>
      </c>
      <c r="F200" t="str">
        <f t="shared" si="74"/>
        <v>3</v>
      </c>
      <c r="G200" t="str">
        <f t="shared" si="75"/>
        <v>02</v>
      </c>
      <c r="H200" t="str">
        <f t="shared" si="76"/>
        <v>03</v>
      </c>
      <c r="I200" t="str">
        <f t="shared" si="77"/>
        <v/>
      </c>
      <c r="J200" t="str">
        <f t="shared" si="78"/>
        <v/>
      </c>
      <c r="K200" t="str">
        <f t="shared" si="79"/>
        <v/>
      </c>
      <c r="L200" t="str">
        <f t="shared" si="83"/>
        <v>2-4-3-02-03</v>
      </c>
      <c r="M200" t="str">
        <f>VLOOKUP(L200,'Sep PREDIS'!$J$3:$K$487,2,FALSE)</f>
        <v>Superávit fiscal de ingresos de libre destinación</v>
      </c>
      <c r="N200" t="s">
        <v>157</v>
      </c>
      <c r="O200" s="1">
        <v>80191222000</v>
      </c>
      <c r="P200" s="1">
        <v>-6730000000</v>
      </c>
      <c r="Q200" s="1">
        <f t="shared" si="81"/>
        <v>73461222000</v>
      </c>
      <c r="R200" s="1">
        <v>73468415231</v>
      </c>
      <c r="S200" s="1">
        <f t="shared" si="82"/>
        <v>-7193231</v>
      </c>
      <c r="T200" s="1">
        <v>0</v>
      </c>
    </row>
    <row r="201" spans="1:20" x14ac:dyDescent="0.25">
      <c r="A201" t="str">
        <f t="shared" si="70"/>
        <v>204</v>
      </c>
      <c r="B201" t="str">
        <f t="shared" si="71"/>
        <v>01</v>
      </c>
      <c r="C201" t="s">
        <v>6</v>
      </c>
      <c r="D201" t="str">
        <f t="shared" si="72"/>
        <v>2</v>
      </c>
      <c r="E201" t="str">
        <f t="shared" si="73"/>
        <v>4</v>
      </c>
      <c r="F201" t="str">
        <f t="shared" si="74"/>
        <v>5</v>
      </c>
      <c r="G201" t="str">
        <f t="shared" si="75"/>
        <v>02</v>
      </c>
      <c r="H201" t="str">
        <f t="shared" si="76"/>
        <v>03</v>
      </c>
      <c r="I201" t="str">
        <f t="shared" si="77"/>
        <v/>
      </c>
      <c r="J201" t="str">
        <f t="shared" si="78"/>
        <v/>
      </c>
      <c r="K201" t="str">
        <f t="shared" si="79"/>
        <v/>
      </c>
      <c r="L201" t="str">
        <f t="shared" si="83"/>
        <v>2-4-5-02-03</v>
      </c>
      <c r="M201" t="str">
        <f>VLOOKUP(L201,'Sep PREDIS'!$J$3:$K$487,2,FALSE)</f>
        <v>Recursos propios con destinación específica</v>
      </c>
      <c r="N201" t="s">
        <v>184</v>
      </c>
      <c r="O201" s="1">
        <v>18971443000</v>
      </c>
      <c r="P201" s="1">
        <v>0</v>
      </c>
      <c r="Q201" s="1">
        <f t="shared" si="81"/>
        <v>18971443000</v>
      </c>
      <c r="R201" s="1">
        <v>42268519926</v>
      </c>
      <c r="S201" s="1">
        <f t="shared" si="82"/>
        <v>-23297076926</v>
      </c>
      <c r="T201" s="1">
        <v>0</v>
      </c>
    </row>
    <row r="202" spans="1:20" x14ac:dyDescent="0.25">
      <c r="A202" t="str">
        <f t="shared" si="70"/>
        <v>204</v>
      </c>
      <c r="B202" t="str">
        <f t="shared" si="71"/>
        <v>01</v>
      </c>
      <c r="C202" t="s">
        <v>6</v>
      </c>
      <c r="D202" t="str">
        <f t="shared" si="72"/>
        <v>2</v>
      </c>
      <c r="E202" t="str">
        <f t="shared" si="73"/>
        <v>4</v>
      </c>
      <c r="F202" t="str">
        <f t="shared" si="74"/>
        <v>5</v>
      </c>
      <c r="G202" t="str">
        <f t="shared" si="75"/>
        <v>02</v>
      </c>
      <c r="H202" t="str">
        <f t="shared" si="76"/>
        <v>04</v>
      </c>
      <c r="I202" t="str">
        <f t="shared" si="77"/>
        <v/>
      </c>
      <c r="J202" t="str">
        <f t="shared" si="78"/>
        <v/>
      </c>
      <c r="K202" t="str">
        <f t="shared" si="79"/>
        <v/>
      </c>
      <c r="L202" t="str">
        <f t="shared" si="83"/>
        <v>2-4-5-02-04</v>
      </c>
      <c r="M202" t="str">
        <f>VLOOKUP(L202,'Sep PREDIS'!$J$3:$K$487,2,FALSE)</f>
        <v>Recursos propios de libre destinación</v>
      </c>
      <c r="N202" t="s">
        <v>186</v>
      </c>
      <c r="O202" s="1">
        <v>5914585000</v>
      </c>
      <c r="P202" s="1">
        <v>0</v>
      </c>
      <c r="Q202" s="1">
        <f t="shared" si="81"/>
        <v>5914585000</v>
      </c>
      <c r="R202" s="1">
        <v>7870159154</v>
      </c>
      <c r="S202" s="1">
        <f t="shared" si="82"/>
        <v>-1955574154</v>
      </c>
      <c r="T202" s="1">
        <v>0</v>
      </c>
    </row>
    <row r="203" spans="1:20" x14ac:dyDescent="0.25">
      <c r="A203" t="str">
        <f t="shared" si="70"/>
        <v>204</v>
      </c>
      <c r="B203" t="str">
        <f t="shared" si="71"/>
        <v>01</v>
      </c>
      <c r="C203" t="s">
        <v>6</v>
      </c>
      <c r="D203" t="str">
        <f t="shared" si="72"/>
        <v>2</v>
      </c>
      <c r="E203" t="str">
        <f t="shared" si="73"/>
        <v>5</v>
      </c>
      <c r="F203" t="str">
        <f t="shared" si="74"/>
        <v>1</v>
      </c>
      <c r="G203" t="str">
        <f t="shared" si="75"/>
        <v>01</v>
      </c>
      <c r="H203" t="str">
        <f t="shared" si="76"/>
        <v/>
      </c>
      <c r="I203" t="str">
        <f t="shared" si="77"/>
        <v/>
      </c>
      <c r="J203" t="str">
        <f t="shared" si="78"/>
        <v/>
      </c>
      <c r="K203" t="str">
        <f t="shared" si="79"/>
        <v/>
      </c>
      <c r="L203" t="str">
        <f>D203&amp;"-"&amp;E203&amp;"-"&amp;F203&amp;"-"&amp;G203</f>
        <v>2-5-1-01</v>
      </c>
      <c r="M203" t="str">
        <f>VLOOKUP(L203,'Sep PREDIS'!$J$3:$K$487,2,FALSE)</f>
        <v>Vigencia</v>
      </c>
      <c r="N203" t="s">
        <v>206</v>
      </c>
      <c r="O203" s="1">
        <v>1038768561000</v>
      </c>
      <c r="P203" s="1">
        <v>-185105416337</v>
      </c>
      <c r="Q203" s="1">
        <f t="shared" si="81"/>
        <v>853663144663</v>
      </c>
      <c r="R203" s="1">
        <v>273018297437</v>
      </c>
      <c r="S203" s="1">
        <f t="shared" si="82"/>
        <v>580644847226</v>
      </c>
      <c r="T203" s="1">
        <v>393561151927</v>
      </c>
    </row>
    <row r="204" spans="1:20" x14ac:dyDescent="0.25">
      <c r="A204" t="str">
        <f t="shared" si="70"/>
        <v>206</v>
      </c>
      <c r="B204" t="str">
        <f t="shared" si="71"/>
        <v>01</v>
      </c>
      <c r="C204" t="s">
        <v>7</v>
      </c>
      <c r="D204" t="str">
        <f t="shared" si="72"/>
        <v>2</v>
      </c>
      <c r="E204" t="str">
        <f t="shared" si="73"/>
        <v>1</v>
      </c>
      <c r="F204" t="str">
        <f t="shared" si="74"/>
        <v>2</v>
      </c>
      <c r="G204" t="str">
        <f t="shared" si="75"/>
        <v>01</v>
      </c>
      <c r="H204" t="str">
        <f t="shared" si="76"/>
        <v>10</v>
      </c>
      <c r="I204" t="str">
        <f t="shared" si="77"/>
        <v>01</v>
      </c>
      <c r="J204" t="str">
        <f t="shared" si="78"/>
        <v/>
      </c>
      <c r="K204" t="str">
        <f t="shared" si="79"/>
        <v/>
      </c>
      <c r="L204" t="str">
        <f t="shared" si="80"/>
        <v>2-1-2-01-10-01</v>
      </c>
      <c r="M204" t="str">
        <f>VLOOKUP(L204,'Sep PREDIS'!$J$3:$K$487,2,FALSE)</f>
        <v>Administración Central</v>
      </c>
      <c r="N204" t="s">
        <v>245</v>
      </c>
      <c r="O204" s="1">
        <v>6986809000</v>
      </c>
      <c r="P204" s="1">
        <v>0</v>
      </c>
      <c r="Q204" s="1">
        <f t="shared" si="81"/>
        <v>6986809000</v>
      </c>
      <c r="R204" s="1">
        <v>13577822829</v>
      </c>
      <c r="S204" s="1">
        <f t="shared" si="82"/>
        <v>-6591013829</v>
      </c>
      <c r="T204" s="1">
        <v>0</v>
      </c>
    </row>
    <row r="205" spans="1:20" x14ac:dyDescent="0.25">
      <c r="A205" t="str">
        <f t="shared" si="70"/>
        <v>206</v>
      </c>
      <c r="B205" t="str">
        <f t="shared" si="71"/>
        <v>01</v>
      </c>
      <c r="C205" t="s">
        <v>7</v>
      </c>
      <c r="D205" t="str">
        <f t="shared" si="72"/>
        <v>2</v>
      </c>
      <c r="E205" t="str">
        <f t="shared" si="73"/>
        <v>1</v>
      </c>
      <c r="F205" t="str">
        <f t="shared" si="74"/>
        <v>2</v>
      </c>
      <c r="G205" t="str">
        <f t="shared" si="75"/>
        <v>01</v>
      </c>
      <c r="H205" t="str">
        <f t="shared" si="76"/>
        <v>10</v>
      </c>
      <c r="I205" t="str">
        <f t="shared" si="77"/>
        <v>02</v>
      </c>
      <c r="J205" t="str">
        <f t="shared" si="78"/>
        <v/>
      </c>
      <c r="K205" t="str">
        <f t="shared" si="79"/>
        <v/>
      </c>
      <c r="L205" t="str">
        <f t="shared" si="80"/>
        <v>2-1-2-01-10-02</v>
      </c>
      <c r="M205" t="str">
        <f>VLOOKUP(L205,'Sep PREDIS'!$J$3:$K$487,2,FALSE)</f>
        <v>Entidades Descentralizadas</v>
      </c>
      <c r="N205" t="s">
        <v>246</v>
      </c>
      <c r="O205" s="1">
        <v>4591612000</v>
      </c>
      <c r="P205" s="1">
        <v>0</v>
      </c>
      <c r="Q205" s="1">
        <f t="shared" si="81"/>
        <v>4591612000</v>
      </c>
      <c r="R205" s="1">
        <v>6232135919</v>
      </c>
      <c r="S205" s="1">
        <f t="shared" si="82"/>
        <v>-1640523919</v>
      </c>
      <c r="T205" s="1">
        <v>0</v>
      </c>
    </row>
    <row r="206" spans="1:20" x14ac:dyDescent="0.25">
      <c r="A206" t="str">
        <f t="shared" si="70"/>
        <v>206</v>
      </c>
      <c r="B206" t="str">
        <f t="shared" si="71"/>
        <v>01</v>
      </c>
      <c r="C206" t="s">
        <v>7</v>
      </c>
      <c r="D206" t="str">
        <f t="shared" si="72"/>
        <v>2</v>
      </c>
      <c r="E206" t="str">
        <f t="shared" si="73"/>
        <v>1</v>
      </c>
      <c r="F206" t="str">
        <f t="shared" si="74"/>
        <v>2</v>
      </c>
      <c r="G206" t="str">
        <f t="shared" si="75"/>
        <v>05</v>
      </c>
      <c r="H206" t="str">
        <f t="shared" si="76"/>
        <v>01</v>
      </c>
      <c r="I206" t="str">
        <f t="shared" si="77"/>
        <v>01</v>
      </c>
      <c r="J206" t="str">
        <f t="shared" si="78"/>
        <v>01</v>
      </c>
      <c r="K206" t="str">
        <f t="shared" si="79"/>
        <v>01</v>
      </c>
      <c r="L206" t="str">
        <f t="shared" ref="L206:L261" si="84">D206&amp;"-"&amp;E206&amp;"-"&amp;F206&amp;"-"&amp;G206&amp;"-"&amp;H206&amp;"-"&amp;I206&amp;"-00"&amp;J206&amp;"-0"&amp;K206</f>
        <v>2-1-2-05-01-01-0001-001</v>
      </c>
      <c r="M206" t="str">
        <f>VLOOKUP(L206,'Sep PREDIS'!$J$3:$K$487,2,FALSE)</f>
        <v>Servicios ejecutivos de la Administración Pública</v>
      </c>
      <c r="N206" t="s">
        <v>98</v>
      </c>
      <c r="O206" s="1">
        <v>230149000</v>
      </c>
      <c r="P206" s="1">
        <v>0</v>
      </c>
      <c r="Q206" s="1">
        <f t="shared" si="81"/>
        <v>230149000</v>
      </c>
      <c r="R206" s="1">
        <v>391075260</v>
      </c>
      <c r="S206" s="1">
        <f t="shared" si="82"/>
        <v>-160926260</v>
      </c>
      <c r="T206" s="1">
        <v>0</v>
      </c>
    </row>
    <row r="207" spans="1:20" x14ac:dyDescent="0.25">
      <c r="A207" t="str">
        <f t="shared" si="70"/>
        <v>206</v>
      </c>
      <c r="B207" t="str">
        <f t="shared" si="71"/>
        <v>01</v>
      </c>
      <c r="C207" t="s">
        <v>7</v>
      </c>
      <c r="D207" t="str">
        <f t="shared" si="72"/>
        <v>2</v>
      </c>
      <c r="E207" t="str">
        <f t="shared" si="73"/>
        <v>4</v>
      </c>
      <c r="F207" t="str">
        <f t="shared" si="74"/>
        <v>2</v>
      </c>
      <c r="G207" t="str">
        <f t="shared" si="75"/>
        <v>01</v>
      </c>
      <c r="H207" t="str">
        <f t="shared" si="76"/>
        <v>03</v>
      </c>
      <c r="I207" t="str">
        <f t="shared" si="77"/>
        <v>01</v>
      </c>
      <c r="J207" t="str">
        <f t="shared" si="78"/>
        <v/>
      </c>
      <c r="K207" t="str">
        <f t="shared" si="79"/>
        <v/>
      </c>
      <c r="L207" t="str">
        <f t="shared" ref="L207:L231" si="85">D207&amp;"-"&amp;E207&amp;"-"&amp;F207&amp;"-"&amp;G207&amp;"-"&amp;H207&amp;"-"&amp;I207</f>
        <v>2-4-2-01-03-01</v>
      </c>
      <c r="M207" t="str">
        <f>VLOOKUP(L207,'Sep PREDIS'!$J$3:$K$487,2,FALSE)</f>
        <v>Recuperación de cartera entidades públicas</v>
      </c>
      <c r="N207" t="s">
        <v>247</v>
      </c>
      <c r="O207" s="1">
        <v>176038000</v>
      </c>
      <c r="P207" s="1">
        <v>-120460543</v>
      </c>
      <c r="Q207" s="1">
        <f t="shared" si="81"/>
        <v>55577457</v>
      </c>
      <c r="R207" s="1">
        <v>94843105</v>
      </c>
      <c r="S207" s="1">
        <f t="shared" si="82"/>
        <v>-39265648</v>
      </c>
      <c r="T207" s="1">
        <v>0</v>
      </c>
    </row>
    <row r="208" spans="1:20" x14ac:dyDescent="0.25">
      <c r="A208" t="str">
        <f t="shared" si="70"/>
        <v>206</v>
      </c>
      <c r="B208" t="str">
        <f t="shared" si="71"/>
        <v>01</v>
      </c>
      <c r="C208" t="s">
        <v>7</v>
      </c>
      <c r="D208" t="str">
        <f t="shared" si="72"/>
        <v>2</v>
      </c>
      <c r="E208" t="str">
        <f t="shared" si="73"/>
        <v>4</v>
      </c>
      <c r="F208" t="str">
        <f t="shared" si="74"/>
        <v>3</v>
      </c>
      <c r="G208" t="str">
        <f t="shared" si="75"/>
        <v>02</v>
      </c>
      <c r="H208" t="str">
        <f t="shared" si="76"/>
        <v>02</v>
      </c>
      <c r="I208" t="str">
        <f t="shared" si="77"/>
        <v/>
      </c>
      <c r="J208" t="str">
        <f t="shared" si="78"/>
        <v/>
      </c>
      <c r="K208" t="str">
        <f t="shared" si="79"/>
        <v/>
      </c>
      <c r="L208" t="str">
        <f t="shared" ref="L208:L210" si="86">D208&amp;"-"&amp;E208&amp;"-"&amp;F208&amp;"-"&amp;G208&amp;"-"&amp;H208</f>
        <v>2-4-3-02-02</v>
      </c>
      <c r="M208" t="str">
        <f>VLOOKUP(L208,'Sep PREDIS'!$J$3:$K$487,2,FALSE)</f>
        <v>Superávit fiscal de ingresos de destinación específica</v>
      </c>
      <c r="N208" t="s">
        <v>156</v>
      </c>
      <c r="O208" s="1">
        <v>107778504000</v>
      </c>
      <c r="P208" s="1">
        <v>0</v>
      </c>
      <c r="Q208" s="1">
        <f t="shared" si="81"/>
        <v>107778504000</v>
      </c>
      <c r="R208" s="1">
        <v>107778504000</v>
      </c>
      <c r="S208" s="1">
        <f t="shared" si="82"/>
        <v>0</v>
      </c>
      <c r="T208" s="1">
        <v>0</v>
      </c>
    </row>
    <row r="209" spans="1:20" x14ac:dyDescent="0.25">
      <c r="A209" t="str">
        <f t="shared" si="70"/>
        <v>206</v>
      </c>
      <c r="B209" t="str">
        <f t="shared" si="71"/>
        <v>01</v>
      </c>
      <c r="C209" t="s">
        <v>7</v>
      </c>
      <c r="D209" t="str">
        <f t="shared" si="72"/>
        <v>2</v>
      </c>
      <c r="E209" t="str">
        <f t="shared" si="73"/>
        <v>4</v>
      </c>
      <c r="F209" t="str">
        <f t="shared" si="74"/>
        <v>5</v>
      </c>
      <c r="G209" t="str">
        <f t="shared" si="75"/>
        <v>02</v>
      </c>
      <c r="H209" t="str">
        <f t="shared" si="76"/>
        <v>03</v>
      </c>
      <c r="I209" t="str">
        <f t="shared" si="77"/>
        <v/>
      </c>
      <c r="J209" t="str">
        <f t="shared" si="78"/>
        <v/>
      </c>
      <c r="K209" t="str">
        <f t="shared" si="79"/>
        <v/>
      </c>
      <c r="L209" t="str">
        <f t="shared" si="86"/>
        <v>2-4-5-02-03</v>
      </c>
      <c r="M209" t="str">
        <f>VLOOKUP(L209,'Sep PREDIS'!$J$3:$K$487,2,FALSE)</f>
        <v>Recursos propios con destinación específica</v>
      </c>
      <c r="N209" t="s">
        <v>184</v>
      </c>
      <c r="O209" s="1">
        <v>107483264000</v>
      </c>
      <c r="P209" s="1">
        <v>0</v>
      </c>
      <c r="Q209" s="1">
        <f t="shared" si="81"/>
        <v>107483264000</v>
      </c>
      <c r="R209" s="1">
        <v>234664831560</v>
      </c>
      <c r="S209" s="1">
        <f t="shared" si="82"/>
        <v>-127181567560</v>
      </c>
      <c r="T209" s="1">
        <v>0</v>
      </c>
    </row>
    <row r="210" spans="1:20" x14ac:dyDescent="0.25">
      <c r="A210" t="str">
        <f t="shared" si="70"/>
        <v>206</v>
      </c>
      <c r="B210" t="str">
        <f t="shared" si="71"/>
        <v>01</v>
      </c>
      <c r="C210" t="s">
        <v>7</v>
      </c>
      <c r="D210" t="str">
        <f t="shared" si="72"/>
        <v>2</v>
      </c>
      <c r="E210" t="str">
        <f t="shared" si="73"/>
        <v>4</v>
      </c>
      <c r="F210" t="str">
        <f t="shared" si="74"/>
        <v>5</v>
      </c>
      <c r="G210" t="str">
        <f t="shared" si="75"/>
        <v>02</v>
      </c>
      <c r="H210" t="str">
        <f t="shared" si="76"/>
        <v>04</v>
      </c>
      <c r="I210" t="str">
        <f t="shared" si="77"/>
        <v/>
      </c>
      <c r="J210" t="str">
        <f t="shared" si="78"/>
        <v/>
      </c>
      <c r="K210" t="str">
        <f t="shared" si="79"/>
        <v/>
      </c>
      <c r="L210" t="str">
        <f t="shared" si="86"/>
        <v>2-4-5-02-04</v>
      </c>
      <c r="M210" t="str">
        <f>VLOOKUP(L210,'Sep PREDIS'!$J$3:$K$487,2,FALSE)</f>
        <v>Recursos propios de libre destinación</v>
      </c>
      <c r="N210" t="s">
        <v>186</v>
      </c>
      <c r="O210" s="1">
        <v>0</v>
      </c>
      <c r="P210" s="1">
        <v>0</v>
      </c>
      <c r="Q210" s="1">
        <f t="shared" si="81"/>
        <v>0</v>
      </c>
      <c r="R210" s="1">
        <v>31911687</v>
      </c>
      <c r="S210" s="1">
        <f t="shared" si="82"/>
        <v>-31911687</v>
      </c>
      <c r="T210" s="1">
        <v>0</v>
      </c>
    </row>
    <row r="211" spans="1:20" x14ac:dyDescent="0.25">
      <c r="A211" t="str">
        <f t="shared" si="70"/>
        <v>206</v>
      </c>
      <c r="B211" t="str">
        <f t="shared" si="71"/>
        <v>01</v>
      </c>
      <c r="C211" t="s">
        <v>7</v>
      </c>
      <c r="D211" t="str">
        <f t="shared" si="72"/>
        <v>2</v>
      </c>
      <c r="E211" t="str">
        <f t="shared" si="73"/>
        <v>4</v>
      </c>
      <c r="F211" t="str">
        <f t="shared" si="74"/>
        <v>9</v>
      </c>
      <c r="G211" t="str">
        <f t="shared" si="75"/>
        <v/>
      </c>
      <c r="H211" t="str">
        <f t="shared" si="76"/>
        <v/>
      </c>
      <c r="I211" t="str">
        <f t="shared" si="77"/>
        <v/>
      </c>
      <c r="J211" t="str">
        <f t="shared" si="78"/>
        <v/>
      </c>
      <c r="K211" t="str">
        <f t="shared" si="79"/>
        <v/>
      </c>
      <c r="L211" t="str">
        <f>D211&amp;"-"&amp;E211&amp;"-"&amp;F211</f>
        <v>2-4-9</v>
      </c>
      <c r="M211" t="str">
        <f>VLOOKUP(L211,'Sep PREDIS'!$J$3:$K$487,2,FALSE)</f>
        <v>REINTEGROS</v>
      </c>
      <c r="N211" t="s">
        <v>198</v>
      </c>
      <c r="O211" s="1">
        <v>7612000</v>
      </c>
      <c r="P211" s="1">
        <v>0</v>
      </c>
      <c r="Q211" s="1">
        <f t="shared" si="81"/>
        <v>7612000</v>
      </c>
      <c r="R211" s="1">
        <v>12929484924</v>
      </c>
      <c r="S211" s="1">
        <f t="shared" si="82"/>
        <v>-12921872924</v>
      </c>
      <c r="T211" s="1">
        <v>0</v>
      </c>
    </row>
    <row r="212" spans="1:20" x14ac:dyDescent="0.25">
      <c r="A212" t="str">
        <f t="shared" si="70"/>
        <v>206</v>
      </c>
      <c r="B212" t="str">
        <f t="shared" si="71"/>
        <v>01</v>
      </c>
      <c r="C212" t="s">
        <v>7</v>
      </c>
      <c r="D212" t="str">
        <f t="shared" si="72"/>
        <v>2</v>
      </c>
      <c r="E212" t="str">
        <f t="shared" si="73"/>
        <v>5</v>
      </c>
      <c r="F212" t="str">
        <f t="shared" si="74"/>
        <v>1</v>
      </c>
      <c r="G212" t="str">
        <f t="shared" si="75"/>
        <v>01</v>
      </c>
      <c r="H212" t="str">
        <f t="shared" si="76"/>
        <v/>
      </c>
      <c r="I212" t="str">
        <f t="shared" si="77"/>
        <v/>
      </c>
      <c r="J212" t="str">
        <f t="shared" si="78"/>
        <v/>
      </c>
      <c r="K212" t="str">
        <f t="shared" si="79"/>
        <v/>
      </c>
      <c r="L212" t="str">
        <f t="shared" ref="L212" si="87">D212&amp;"-"&amp;E212&amp;"-"&amp;F212&amp;"-"&amp;G212</f>
        <v>2-5-1-01</v>
      </c>
      <c r="M212" t="str">
        <f>VLOOKUP(L212,'Sep PREDIS'!$J$3:$K$487,2,FALSE)</f>
        <v>Vigencia</v>
      </c>
      <c r="N212" t="s">
        <v>206</v>
      </c>
      <c r="O212" s="1">
        <v>27939215000</v>
      </c>
      <c r="P212" s="1">
        <v>-3045448051</v>
      </c>
      <c r="Q212" s="1">
        <f t="shared" si="81"/>
        <v>24893766949</v>
      </c>
      <c r="R212" s="1">
        <v>18096161297</v>
      </c>
      <c r="S212" s="1">
        <f t="shared" si="82"/>
        <v>6797605652</v>
      </c>
      <c r="T212" s="1">
        <v>2969095772</v>
      </c>
    </row>
    <row r="213" spans="1:20" x14ac:dyDescent="0.25">
      <c r="A213" t="str">
        <f t="shared" si="70"/>
        <v>206</v>
      </c>
      <c r="B213" t="str">
        <f t="shared" si="71"/>
        <v>01</v>
      </c>
      <c r="C213" t="s">
        <v>7</v>
      </c>
      <c r="D213" t="str">
        <f t="shared" si="72"/>
        <v>2</v>
      </c>
      <c r="E213" t="str">
        <f t="shared" si="73"/>
        <v>5</v>
      </c>
      <c r="F213" t="str">
        <f t="shared" si="74"/>
        <v>7</v>
      </c>
      <c r="G213" t="str">
        <f t="shared" si="75"/>
        <v/>
      </c>
      <c r="H213" t="str">
        <f t="shared" si="76"/>
        <v/>
      </c>
      <c r="I213" t="str">
        <f t="shared" si="77"/>
        <v/>
      </c>
      <c r="J213" t="str">
        <f t="shared" si="78"/>
        <v/>
      </c>
      <c r="K213" t="str">
        <f t="shared" si="79"/>
        <v/>
      </c>
      <c r="L213" t="str">
        <f t="shared" ref="L213:L215" si="88">D213&amp;"-"&amp;E213&amp;"-"&amp;F213</f>
        <v>2-5-7</v>
      </c>
      <c r="M213" t="str">
        <f>VLOOKUP(L213,'Sep PREDIS'!$J$3:$K$487,2,FALSE)</f>
        <v>Fondo de Pensiones Públicas</v>
      </c>
      <c r="N213" t="s">
        <v>249</v>
      </c>
      <c r="O213" s="1">
        <v>241742000000</v>
      </c>
      <c r="P213" s="1">
        <v>-71506000000</v>
      </c>
      <c r="Q213" s="1">
        <f t="shared" si="81"/>
        <v>170236000000</v>
      </c>
      <c r="R213" s="1">
        <v>170236000000</v>
      </c>
      <c r="S213" s="1">
        <f t="shared" si="82"/>
        <v>0</v>
      </c>
      <c r="T213" s="1">
        <v>0</v>
      </c>
    </row>
    <row r="214" spans="1:20" x14ac:dyDescent="0.25">
      <c r="A214" t="str">
        <f t="shared" si="70"/>
        <v>206</v>
      </c>
      <c r="B214" t="str">
        <f t="shared" si="71"/>
        <v>01</v>
      </c>
      <c r="C214" t="s">
        <v>7</v>
      </c>
      <c r="D214" t="str">
        <f t="shared" si="72"/>
        <v>2</v>
      </c>
      <c r="E214" t="str">
        <f t="shared" si="73"/>
        <v>5</v>
      </c>
      <c r="F214" t="str">
        <f t="shared" si="74"/>
        <v>8</v>
      </c>
      <c r="G214" t="str">
        <f t="shared" si="75"/>
        <v/>
      </c>
      <c r="H214" t="str">
        <f t="shared" si="76"/>
        <v/>
      </c>
      <c r="I214" t="str">
        <f t="shared" si="77"/>
        <v/>
      </c>
      <c r="J214" t="str">
        <f t="shared" si="78"/>
        <v/>
      </c>
      <c r="K214" t="str">
        <f t="shared" si="79"/>
        <v/>
      </c>
      <c r="L214" t="str">
        <f t="shared" si="88"/>
        <v>2-5-8</v>
      </c>
      <c r="M214" t="str">
        <f>VLOOKUP(L214,'Sep PREDIS'!$J$3:$K$487,2,FALSE)</f>
        <v>Bonos Pensionales</v>
      </c>
      <c r="N214" t="s">
        <v>250</v>
      </c>
      <c r="O214" s="1">
        <v>240441000000</v>
      </c>
      <c r="P214" s="1">
        <v>-46731379000</v>
      </c>
      <c r="Q214" s="1">
        <f t="shared" si="81"/>
        <v>193709621000</v>
      </c>
      <c r="R214" s="1">
        <v>148132229000</v>
      </c>
      <c r="S214" s="1">
        <f t="shared" si="82"/>
        <v>45577392000</v>
      </c>
      <c r="T214" s="1">
        <v>0</v>
      </c>
    </row>
    <row r="215" spans="1:20" x14ac:dyDescent="0.25">
      <c r="A215" t="str">
        <f t="shared" si="70"/>
        <v>206</v>
      </c>
      <c r="B215" t="str">
        <f t="shared" si="71"/>
        <v>01</v>
      </c>
      <c r="C215" t="s">
        <v>7</v>
      </c>
      <c r="D215" t="str">
        <f t="shared" si="72"/>
        <v>2</v>
      </c>
      <c r="E215" t="str">
        <f t="shared" si="73"/>
        <v>5</v>
      </c>
      <c r="F215" t="str">
        <f t="shared" si="74"/>
        <v>9</v>
      </c>
      <c r="G215" t="str">
        <f t="shared" si="75"/>
        <v/>
      </c>
      <c r="H215" t="str">
        <f t="shared" si="76"/>
        <v/>
      </c>
      <c r="I215" t="str">
        <f t="shared" si="77"/>
        <v/>
      </c>
      <c r="J215" t="str">
        <f t="shared" si="78"/>
        <v/>
      </c>
      <c r="K215" t="str">
        <f t="shared" si="79"/>
        <v/>
      </c>
      <c r="L215" t="str">
        <f t="shared" si="88"/>
        <v>2-5-9</v>
      </c>
      <c r="M215" t="str">
        <f>VLOOKUP(L215,'Sep PREDIS'!$J$3:$K$487,2,FALSE)</f>
        <v>Cuotas Partes</v>
      </c>
      <c r="N215" t="s">
        <v>251</v>
      </c>
      <c r="O215" s="1">
        <v>5000000000</v>
      </c>
      <c r="P215" s="1">
        <v>11400000000</v>
      </c>
      <c r="Q215" s="1">
        <f t="shared" si="81"/>
        <v>16400000000</v>
      </c>
      <c r="R215" s="1">
        <v>11490576786</v>
      </c>
      <c r="S215" s="1">
        <f t="shared" si="82"/>
        <v>4909423214</v>
      </c>
      <c r="T215" s="1">
        <v>0</v>
      </c>
    </row>
    <row r="216" spans="1:20" x14ac:dyDescent="0.25">
      <c r="A216" t="str">
        <f t="shared" si="70"/>
        <v>208</v>
      </c>
      <c r="B216" t="str">
        <f t="shared" si="71"/>
        <v>01</v>
      </c>
      <c r="C216" t="s">
        <v>8</v>
      </c>
      <c r="D216" t="str">
        <f t="shared" si="72"/>
        <v>2</v>
      </c>
      <c r="E216" t="str">
        <f t="shared" si="73"/>
        <v>4</v>
      </c>
      <c r="F216" t="str">
        <f t="shared" si="74"/>
        <v>1</v>
      </c>
      <c r="G216" t="str">
        <f t="shared" si="75"/>
        <v>02</v>
      </c>
      <c r="H216" t="str">
        <f t="shared" si="76"/>
        <v>02</v>
      </c>
      <c r="I216" t="str">
        <f t="shared" si="77"/>
        <v>01</v>
      </c>
      <c r="J216" t="str">
        <f t="shared" si="78"/>
        <v/>
      </c>
      <c r="K216" t="str">
        <f t="shared" si="79"/>
        <v/>
      </c>
      <c r="L216" t="str">
        <f t="shared" si="85"/>
        <v>2-4-1-02-02-01</v>
      </c>
      <c r="M216" t="str">
        <f>VLOOKUP(L216,'Sep PREDIS'!$J$3:$K$487,2,FALSE)</f>
        <v>Convenios Entidades Distritales</v>
      </c>
      <c r="N216" t="s">
        <v>147</v>
      </c>
      <c r="O216" s="1">
        <v>0</v>
      </c>
      <c r="P216" s="1">
        <v>3937115164</v>
      </c>
      <c r="Q216" s="1">
        <f t="shared" si="81"/>
        <v>3937115164</v>
      </c>
      <c r="R216" s="1">
        <v>3550715244</v>
      </c>
      <c r="S216" s="1">
        <f t="shared" si="82"/>
        <v>386399920</v>
      </c>
      <c r="T216" s="1">
        <v>0</v>
      </c>
    </row>
    <row r="217" spans="1:20" x14ac:dyDescent="0.25">
      <c r="A217" t="str">
        <f t="shared" si="70"/>
        <v>208</v>
      </c>
      <c r="B217" t="str">
        <f t="shared" si="71"/>
        <v>01</v>
      </c>
      <c r="C217" t="s">
        <v>8</v>
      </c>
      <c r="D217" t="str">
        <f t="shared" si="72"/>
        <v>2</v>
      </c>
      <c r="E217" t="str">
        <f t="shared" si="73"/>
        <v>4</v>
      </c>
      <c r="F217" t="str">
        <f t="shared" si="74"/>
        <v>2</v>
      </c>
      <c r="G217" t="str">
        <f t="shared" si="75"/>
        <v>01</v>
      </c>
      <c r="H217" t="str">
        <f t="shared" si="76"/>
        <v>03</v>
      </c>
      <c r="I217" t="str">
        <f t="shared" si="77"/>
        <v>01</v>
      </c>
      <c r="J217" t="str">
        <f t="shared" si="78"/>
        <v/>
      </c>
      <c r="K217" t="str">
        <f t="shared" si="79"/>
        <v/>
      </c>
      <c r="L217" t="str">
        <f t="shared" si="85"/>
        <v>2-4-2-01-03-01</v>
      </c>
      <c r="M217" t="str">
        <f>VLOOKUP(L217,'Sep PREDIS'!$J$3:$K$487,2,FALSE)</f>
        <v>Recuperación de cartera entidades públicas</v>
      </c>
      <c r="N217" t="s">
        <v>247</v>
      </c>
      <c r="O217" s="1">
        <v>463950000</v>
      </c>
      <c r="P217" s="1">
        <v>0</v>
      </c>
      <c r="Q217" s="1">
        <f t="shared" si="81"/>
        <v>463950000</v>
      </c>
      <c r="R217" s="1">
        <v>293387035</v>
      </c>
      <c r="S217" s="1">
        <f t="shared" si="82"/>
        <v>170562965</v>
      </c>
      <c r="T217" s="1">
        <v>0</v>
      </c>
    </row>
    <row r="218" spans="1:20" x14ac:dyDescent="0.25">
      <c r="A218" t="str">
        <f t="shared" si="70"/>
        <v>208</v>
      </c>
      <c r="B218" t="str">
        <f t="shared" si="71"/>
        <v>01</v>
      </c>
      <c r="C218" t="s">
        <v>8</v>
      </c>
      <c r="D218" t="str">
        <f t="shared" si="72"/>
        <v>2</v>
      </c>
      <c r="E218" t="str">
        <f t="shared" si="73"/>
        <v>4</v>
      </c>
      <c r="F218" t="str">
        <f t="shared" si="74"/>
        <v>3</v>
      </c>
      <c r="G218" t="str">
        <f t="shared" si="75"/>
        <v>02</v>
      </c>
      <c r="H218" t="str">
        <f t="shared" si="76"/>
        <v>02</v>
      </c>
      <c r="I218" t="str">
        <f t="shared" si="77"/>
        <v/>
      </c>
      <c r="J218" t="str">
        <f t="shared" si="78"/>
        <v/>
      </c>
      <c r="K218" t="str">
        <f t="shared" si="79"/>
        <v/>
      </c>
      <c r="L218" t="str">
        <f t="shared" ref="L218:L223" si="89">D218&amp;"-"&amp;E218&amp;"-"&amp;F218&amp;"-"&amp;G218&amp;"-"&amp;H218</f>
        <v>2-4-3-02-02</v>
      </c>
      <c r="M218" t="str">
        <f>VLOOKUP(L218,'Sep PREDIS'!$J$3:$K$487,2,FALSE)</f>
        <v>Superávit fiscal de ingresos de destinación específica</v>
      </c>
      <c r="N218" t="s">
        <v>156</v>
      </c>
      <c r="O218" s="1">
        <v>2102032000</v>
      </c>
      <c r="P218" s="1">
        <v>0</v>
      </c>
      <c r="Q218" s="1">
        <f t="shared" si="81"/>
        <v>2102032000</v>
      </c>
      <c r="R218" s="1">
        <v>2102032000</v>
      </c>
      <c r="S218" s="1">
        <f t="shared" si="82"/>
        <v>0</v>
      </c>
      <c r="T218" s="1">
        <v>0</v>
      </c>
    </row>
    <row r="219" spans="1:20" x14ac:dyDescent="0.25">
      <c r="A219" t="str">
        <f t="shared" si="70"/>
        <v>208</v>
      </c>
      <c r="B219" t="str">
        <f t="shared" si="71"/>
        <v>01</v>
      </c>
      <c r="C219" t="s">
        <v>8</v>
      </c>
      <c r="D219" t="str">
        <f t="shared" si="72"/>
        <v>2</v>
      </c>
      <c r="E219" t="str">
        <f t="shared" si="73"/>
        <v>4</v>
      </c>
      <c r="F219" t="str">
        <f t="shared" si="74"/>
        <v>3</v>
      </c>
      <c r="G219" t="str">
        <f t="shared" si="75"/>
        <v>02</v>
      </c>
      <c r="H219" t="str">
        <f t="shared" si="76"/>
        <v>03</v>
      </c>
      <c r="I219" t="str">
        <f t="shared" si="77"/>
        <v/>
      </c>
      <c r="J219" t="str">
        <f t="shared" si="78"/>
        <v/>
      </c>
      <c r="K219" t="str">
        <f t="shared" si="79"/>
        <v/>
      </c>
      <c r="L219" t="str">
        <f t="shared" si="89"/>
        <v>2-4-3-02-03</v>
      </c>
      <c r="M219" t="str">
        <f>VLOOKUP(L219,'Sep PREDIS'!$J$3:$K$487,2,FALSE)</f>
        <v>Superávit fiscal de ingresos de libre destinación</v>
      </c>
      <c r="N219" t="s">
        <v>157</v>
      </c>
      <c r="O219" s="1">
        <v>2446446000</v>
      </c>
      <c r="P219" s="1">
        <v>0</v>
      </c>
      <c r="Q219" s="1">
        <f t="shared" si="81"/>
        <v>2446446000</v>
      </c>
      <c r="R219" s="1">
        <v>2446446000</v>
      </c>
      <c r="S219" s="1">
        <f t="shared" si="82"/>
        <v>0</v>
      </c>
      <c r="T219" s="1">
        <v>0</v>
      </c>
    </row>
    <row r="220" spans="1:20" x14ac:dyDescent="0.25">
      <c r="A220" t="str">
        <f t="shared" si="70"/>
        <v>208</v>
      </c>
      <c r="B220" t="str">
        <f t="shared" si="71"/>
        <v>01</v>
      </c>
      <c r="C220" t="s">
        <v>8</v>
      </c>
      <c r="D220" t="str">
        <f t="shared" si="72"/>
        <v>2</v>
      </c>
      <c r="E220" t="str">
        <f t="shared" si="73"/>
        <v>4</v>
      </c>
      <c r="F220" t="str">
        <f t="shared" si="74"/>
        <v>3</v>
      </c>
      <c r="G220" t="str">
        <f t="shared" si="75"/>
        <v>03</v>
      </c>
      <c r="H220" t="str">
        <f t="shared" si="76"/>
        <v>02</v>
      </c>
      <c r="I220" t="str">
        <f t="shared" si="77"/>
        <v/>
      </c>
      <c r="J220" t="str">
        <f t="shared" si="78"/>
        <v/>
      </c>
      <c r="K220" t="str">
        <f t="shared" si="79"/>
        <v/>
      </c>
      <c r="L220" t="str">
        <f t="shared" si="89"/>
        <v>2-4-3-03-02</v>
      </c>
      <c r="M220" t="str">
        <f>VLOOKUP(L220,'Sep PREDIS'!$J$3:$K$487,2,FALSE)</f>
        <v>Superávit fiscal no incorporado de ingresos de destinación específica</v>
      </c>
      <c r="N220" t="s">
        <v>160</v>
      </c>
      <c r="O220" s="1">
        <v>1569812000</v>
      </c>
      <c r="P220" s="1">
        <v>-1377189000</v>
      </c>
      <c r="Q220" s="1">
        <f t="shared" si="81"/>
        <v>192623000</v>
      </c>
      <c r="R220" s="1">
        <v>192623000</v>
      </c>
      <c r="S220" s="1">
        <f t="shared" si="82"/>
        <v>0</v>
      </c>
      <c r="T220" s="1">
        <v>0</v>
      </c>
    </row>
    <row r="221" spans="1:20" x14ac:dyDescent="0.25">
      <c r="A221" t="str">
        <f t="shared" si="70"/>
        <v>208</v>
      </c>
      <c r="B221" t="str">
        <f t="shared" si="71"/>
        <v>01</v>
      </c>
      <c r="C221" t="s">
        <v>8</v>
      </c>
      <c r="D221" t="str">
        <f t="shared" si="72"/>
        <v>2</v>
      </c>
      <c r="E221" t="str">
        <f t="shared" si="73"/>
        <v>4</v>
      </c>
      <c r="F221" t="str">
        <f t="shared" si="74"/>
        <v>3</v>
      </c>
      <c r="G221" t="str">
        <f t="shared" si="75"/>
        <v>03</v>
      </c>
      <c r="H221" t="str">
        <f t="shared" si="76"/>
        <v>03</v>
      </c>
      <c r="I221" t="str">
        <f t="shared" si="77"/>
        <v/>
      </c>
      <c r="J221" t="str">
        <f t="shared" si="78"/>
        <v/>
      </c>
      <c r="K221" t="str">
        <f t="shared" si="79"/>
        <v/>
      </c>
      <c r="L221" t="str">
        <f t="shared" si="89"/>
        <v>2-4-3-03-03</v>
      </c>
      <c r="M221" t="str">
        <f>VLOOKUP(L221,'Sep PREDIS'!$J$3:$K$487,2,FALSE)</f>
        <v>Superávit fiscal no incorporado de ingresos de libre destinación</v>
      </c>
      <c r="N221" t="s">
        <v>161</v>
      </c>
      <c r="O221" s="1">
        <v>0</v>
      </c>
      <c r="P221" s="1">
        <v>1377189000</v>
      </c>
      <c r="Q221" s="1">
        <f t="shared" si="81"/>
        <v>1377189000</v>
      </c>
      <c r="R221" s="1">
        <v>1377189000</v>
      </c>
      <c r="S221" s="1">
        <f t="shared" si="82"/>
        <v>0</v>
      </c>
      <c r="T221" s="1">
        <v>0</v>
      </c>
    </row>
    <row r="222" spans="1:20" x14ac:dyDescent="0.25">
      <c r="A222" t="str">
        <f t="shared" si="70"/>
        <v>208</v>
      </c>
      <c r="B222" t="str">
        <f t="shared" si="71"/>
        <v>01</v>
      </c>
      <c r="C222" t="s">
        <v>8</v>
      </c>
      <c r="D222" t="str">
        <f t="shared" si="72"/>
        <v>2</v>
      </c>
      <c r="E222" t="str">
        <f t="shared" si="73"/>
        <v>4</v>
      </c>
      <c r="F222" t="str">
        <f t="shared" si="74"/>
        <v>4</v>
      </c>
      <c r="G222" t="str">
        <f t="shared" si="75"/>
        <v>03</v>
      </c>
      <c r="H222" t="str">
        <f t="shared" si="76"/>
        <v>01</v>
      </c>
      <c r="I222" t="str">
        <f t="shared" si="77"/>
        <v/>
      </c>
      <c r="J222" t="str">
        <f t="shared" si="78"/>
        <v/>
      </c>
      <c r="K222" t="str">
        <f t="shared" si="79"/>
        <v/>
      </c>
      <c r="L222" t="str">
        <f t="shared" si="89"/>
        <v>2-4-4-03-01</v>
      </c>
      <c r="M222" t="str">
        <f>VLOOKUP(L222,'Sep PREDIS'!$J$3:$K$487,2,FALSE)</f>
        <v>Disposición de Activos Fijos</v>
      </c>
      <c r="N222" t="s">
        <v>162</v>
      </c>
      <c r="O222" s="1">
        <v>5500000</v>
      </c>
      <c r="P222" s="1">
        <v>0</v>
      </c>
      <c r="Q222" s="1">
        <f t="shared" si="81"/>
        <v>5500000</v>
      </c>
      <c r="R222" s="1">
        <v>0</v>
      </c>
      <c r="S222" s="1">
        <f t="shared" si="82"/>
        <v>5500000</v>
      </c>
      <c r="T222" s="1">
        <v>0</v>
      </c>
    </row>
    <row r="223" spans="1:20" x14ac:dyDescent="0.25">
      <c r="A223" t="str">
        <f t="shared" si="70"/>
        <v>208</v>
      </c>
      <c r="B223" t="str">
        <f t="shared" si="71"/>
        <v>01</v>
      </c>
      <c r="C223" t="s">
        <v>8</v>
      </c>
      <c r="D223" t="str">
        <f t="shared" si="72"/>
        <v>2</v>
      </c>
      <c r="E223" t="str">
        <f t="shared" si="73"/>
        <v>4</v>
      </c>
      <c r="F223" t="str">
        <f t="shared" si="74"/>
        <v>5</v>
      </c>
      <c r="G223" t="str">
        <f t="shared" si="75"/>
        <v>02</v>
      </c>
      <c r="H223" t="str">
        <f t="shared" si="76"/>
        <v>04</v>
      </c>
      <c r="I223" t="str">
        <f t="shared" si="77"/>
        <v/>
      </c>
      <c r="J223" t="str">
        <f t="shared" si="78"/>
        <v/>
      </c>
      <c r="K223" t="str">
        <f t="shared" si="79"/>
        <v/>
      </c>
      <c r="L223" t="str">
        <f t="shared" si="89"/>
        <v>2-4-5-02-04</v>
      </c>
      <c r="M223" t="str">
        <f>VLOOKUP(L223,'Sep PREDIS'!$J$3:$K$487,2,FALSE)</f>
        <v>Recursos propios de libre destinación</v>
      </c>
      <c r="N223" t="s">
        <v>186</v>
      </c>
      <c r="O223" s="1">
        <v>216600000</v>
      </c>
      <c r="P223" s="1">
        <v>0</v>
      </c>
      <c r="Q223" s="1">
        <f t="shared" si="81"/>
        <v>216600000</v>
      </c>
      <c r="R223" s="1">
        <v>292660327</v>
      </c>
      <c r="S223" s="1">
        <f t="shared" si="82"/>
        <v>-76060327</v>
      </c>
      <c r="T223" s="1">
        <v>0</v>
      </c>
    </row>
    <row r="224" spans="1:20" x14ac:dyDescent="0.25">
      <c r="A224" t="str">
        <f t="shared" si="70"/>
        <v>208</v>
      </c>
      <c r="B224" t="str">
        <f t="shared" si="71"/>
        <v>01</v>
      </c>
      <c r="C224" t="s">
        <v>8</v>
      </c>
      <c r="D224" t="str">
        <f t="shared" si="72"/>
        <v>2</v>
      </c>
      <c r="E224" t="str">
        <f t="shared" si="73"/>
        <v>4</v>
      </c>
      <c r="F224" t="str">
        <f t="shared" si="74"/>
        <v>7</v>
      </c>
      <c r="G224" t="str">
        <f t="shared" si="75"/>
        <v>01</v>
      </c>
      <c r="H224" t="str">
        <f t="shared" si="76"/>
        <v/>
      </c>
      <c r="I224" t="str">
        <f t="shared" si="77"/>
        <v/>
      </c>
      <c r="J224" t="str">
        <f t="shared" si="78"/>
        <v/>
      </c>
      <c r="K224" t="str">
        <f t="shared" si="79"/>
        <v/>
      </c>
      <c r="L224" t="str">
        <f t="shared" ref="L224:L225" si="90">D224&amp;"-"&amp;E224&amp;"-"&amp;F224&amp;"-"&amp;G224</f>
        <v>2-4-7-01</v>
      </c>
      <c r="M224" t="str">
        <f>VLOOKUP(L224,'Sep PREDIS'!$J$3:$K$487,2,FALSE)</f>
        <v>Establecimientos públicos</v>
      </c>
      <c r="N224" t="s">
        <v>204</v>
      </c>
      <c r="O224" s="1">
        <v>0</v>
      </c>
      <c r="P224" s="1">
        <v>1162421974</v>
      </c>
      <c r="Q224" s="1">
        <f t="shared" si="81"/>
        <v>1162421974</v>
      </c>
      <c r="R224" s="1">
        <v>1162421974</v>
      </c>
      <c r="S224" s="1">
        <f t="shared" si="82"/>
        <v>0</v>
      </c>
      <c r="T224" s="1">
        <v>0</v>
      </c>
    </row>
    <row r="225" spans="1:20" x14ac:dyDescent="0.25">
      <c r="A225" t="str">
        <f t="shared" si="70"/>
        <v>208</v>
      </c>
      <c r="B225" t="str">
        <f t="shared" si="71"/>
        <v>01</v>
      </c>
      <c r="C225" t="s">
        <v>8</v>
      </c>
      <c r="D225" t="str">
        <f t="shared" si="72"/>
        <v>2</v>
      </c>
      <c r="E225" t="str">
        <f t="shared" si="73"/>
        <v>5</v>
      </c>
      <c r="F225" t="str">
        <f t="shared" si="74"/>
        <v>1</v>
      </c>
      <c r="G225" t="str">
        <f t="shared" si="75"/>
        <v>01</v>
      </c>
      <c r="H225" t="str">
        <f t="shared" si="76"/>
        <v/>
      </c>
      <c r="I225" t="str">
        <f t="shared" si="77"/>
        <v/>
      </c>
      <c r="J225" t="str">
        <f t="shared" si="78"/>
        <v/>
      </c>
      <c r="K225" t="str">
        <f t="shared" si="79"/>
        <v/>
      </c>
      <c r="L225" t="str">
        <f t="shared" si="90"/>
        <v>2-5-1-01</v>
      </c>
      <c r="M225" t="str">
        <f>VLOOKUP(L225,'Sep PREDIS'!$J$3:$K$487,2,FALSE)</f>
        <v>Vigencia</v>
      </c>
      <c r="N225" t="s">
        <v>206</v>
      </c>
      <c r="O225" s="1">
        <v>68948854000</v>
      </c>
      <c r="P225" s="1">
        <v>-6905000000</v>
      </c>
      <c r="Q225" s="1">
        <f t="shared" si="81"/>
        <v>62043854000</v>
      </c>
      <c r="R225" s="1">
        <v>45240902609</v>
      </c>
      <c r="S225" s="1">
        <f t="shared" si="82"/>
        <v>16802951391</v>
      </c>
      <c r="T225" s="1">
        <v>14971329645</v>
      </c>
    </row>
    <row r="226" spans="1:20" x14ac:dyDescent="0.25">
      <c r="A226" t="str">
        <f t="shared" si="70"/>
        <v>211</v>
      </c>
      <c r="B226" t="str">
        <f t="shared" si="71"/>
        <v>01</v>
      </c>
      <c r="C226" t="s">
        <v>9</v>
      </c>
      <c r="D226" t="str">
        <f t="shared" si="72"/>
        <v>2</v>
      </c>
      <c r="E226" t="str">
        <f t="shared" si="73"/>
        <v>1</v>
      </c>
      <c r="F226" t="str">
        <f t="shared" si="74"/>
        <v>2</v>
      </c>
      <c r="G226" t="str">
        <f t="shared" si="75"/>
        <v>01</v>
      </c>
      <c r="H226" t="str">
        <f t="shared" si="76"/>
        <v>09</v>
      </c>
      <c r="I226" t="str">
        <f t="shared" si="77"/>
        <v>01</v>
      </c>
      <c r="J226" t="str">
        <f t="shared" si="78"/>
        <v/>
      </c>
      <c r="K226" t="str">
        <f t="shared" si="79"/>
        <v/>
      </c>
      <c r="L226" t="str">
        <f t="shared" si="85"/>
        <v>2-1-2-01-09-01</v>
      </c>
      <c r="M226" t="str">
        <f>VLOOKUP(L226,'Sep PREDIS'!$J$3:$K$487,2,FALSE)</f>
        <v>Pago Compensatorio de Cesiones Públicas</v>
      </c>
      <c r="N226" t="s">
        <v>239</v>
      </c>
      <c r="O226" s="1">
        <v>5022000000</v>
      </c>
      <c r="P226" s="1">
        <v>-4029000000</v>
      </c>
      <c r="Q226" s="1">
        <f t="shared" si="81"/>
        <v>993000000</v>
      </c>
      <c r="R226" s="1">
        <v>1313542877</v>
      </c>
      <c r="S226" s="1">
        <f t="shared" si="82"/>
        <v>-320542877</v>
      </c>
      <c r="T226" s="1">
        <v>0</v>
      </c>
    </row>
    <row r="227" spans="1:20" x14ac:dyDescent="0.25">
      <c r="A227" t="str">
        <f t="shared" si="70"/>
        <v>211</v>
      </c>
      <c r="B227" t="str">
        <f t="shared" si="71"/>
        <v>01</v>
      </c>
      <c r="C227" t="s">
        <v>9</v>
      </c>
      <c r="D227" t="str">
        <f t="shared" si="72"/>
        <v>2</v>
      </c>
      <c r="E227" t="str">
        <f t="shared" si="73"/>
        <v>1</v>
      </c>
      <c r="F227" t="str">
        <f t="shared" si="74"/>
        <v>2</v>
      </c>
      <c r="G227" t="str">
        <f t="shared" si="75"/>
        <v>01</v>
      </c>
      <c r="H227" t="str">
        <f t="shared" si="76"/>
        <v>09</v>
      </c>
      <c r="I227" t="str">
        <f t="shared" si="77"/>
        <v>02</v>
      </c>
      <c r="J227" t="str">
        <f t="shared" si="78"/>
        <v/>
      </c>
      <c r="K227" t="str">
        <f t="shared" si="79"/>
        <v/>
      </c>
      <c r="L227" t="str">
        <f t="shared" si="85"/>
        <v>2-1-2-01-09-02</v>
      </c>
      <c r="M227" t="str">
        <f>VLOOKUP(L227,'Sep PREDIS'!$J$3:$K$487,2,FALSE)</f>
        <v>Pago Compensatorio Obligaciones Urbanísticas</v>
      </c>
      <c r="N227" t="s">
        <v>240</v>
      </c>
      <c r="O227" s="1">
        <v>0</v>
      </c>
      <c r="P227" s="1">
        <v>0</v>
      </c>
      <c r="Q227" s="1">
        <f t="shared" si="81"/>
        <v>0</v>
      </c>
      <c r="R227" s="1">
        <v>1474281556</v>
      </c>
      <c r="S227" s="1">
        <f t="shared" si="82"/>
        <v>-1474281556</v>
      </c>
      <c r="T227" s="1">
        <v>0</v>
      </c>
    </row>
    <row r="228" spans="1:20" x14ac:dyDescent="0.25">
      <c r="A228" t="str">
        <f t="shared" si="70"/>
        <v>211</v>
      </c>
      <c r="B228" t="str">
        <f t="shared" si="71"/>
        <v>01</v>
      </c>
      <c r="C228" t="s">
        <v>9</v>
      </c>
      <c r="D228" t="str">
        <f t="shared" si="72"/>
        <v>2</v>
      </c>
      <c r="E228" t="str">
        <f t="shared" si="73"/>
        <v>1</v>
      </c>
      <c r="F228" t="str">
        <f t="shared" si="74"/>
        <v>2</v>
      </c>
      <c r="G228" t="str">
        <f t="shared" si="75"/>
        <v>01</v>
      </c>
      <c r="H228" t="str">
        <f t="shared" si="76"/>
        <v>11</v>
      </c>
      <c r="I228" t="str">
        <f t="shared" si="77"/>
        <v/>
      </c>
      <c r="J228" t="str">
        <f t="shared" si="78"/>
        <v/>
      </c>
      <c r="K228" t="str">
        <f t="shared" si="79"/>
        <v/>
      </c>
      <c r="L228" t="str">
        <f>D228&amp;"-"&amp;E228&amp;"-"&amp;F228&amp;"-"&amp;G228&amp;"-"&amp;H228</f>
        <v>2-1-2-01-11</v>
      </c>
      <c r="M228" t="str">
        <f>VLOOKUP(L228,'Sep PREDIS'!$J$3:$K$487,2,FALSE)</f>
        <v>Aprovechamiento Económico del Espacio Público</v>
      </c>
      <c r="N228" t="s">
        <v>62</v>
      </c>
      <c r="O228" s="1">
        <v>25749060000</v>
      </c>
      <c r="P228" s="1">
        <v>-18000000000</v>
      </c>
      <c r="Q228" s="1">
        <f t="shared" si="81"/>
        <v>7749060000</v>
      </c>
      <c r="R228" s="1">
        <v>8603655697</v>
      </c>
      <c r="S228" s="1">
        <f t="shared" si="82"/>
        <v>-854595697</v>
      </c>
      <c r="T228" s="1">
        <v>0</v>
      </c>
    </row>
    <row r="229" spans="1:20" x14ac:dyDescent="0.25">
      <c r="A229" t="str">
        <f t="shared" si="70"/>
        <v>211</v>
      </c>
      <c r="B229" t="str">
        <f t="shared" si="71"/>
        <v>01</v>
      </c>
      <c r="C229" t="s">
        <v>9</v>
      </c>
      <c r="D229" t="str">
        <f t="shared" si="72"/>
        <v>2</v>
      </c>
      <c r="E229" t="str">
        <f t="shared" si="73"/>
        <v>2</v>
      </c>
      <c r="F229" t="str">
        <f t="shared" si="74"/>
        <v>1</v>
      </c>
      <c r="G229" t="str">
        <f t="shared" si="75"/>
        <v>01</v>
      </c>
      <c r="H229" t="str">
        <f t="shared" si="76"/>
        <v>07</v>
      </c>
      <c r="I229" t="str">
        <f t="shared" si="77"/>
        <v>05</v>
      </c>
      <c r="J229" t="str">
        <f t="shared" si="78"/>
        <v/>
      </c>
      <c r="K229" t="str">
        <f t="shared" si="79"/>
        <v/>
      </c>
      <c r="L229" t="str">
        <f t="shared" si="85"/>
        <v>2-2-1-01-07-05</v>
      </c>
      <c r="M229" t="str">
        <f>VLOOKUP(L229,'Sep PREDIS'!$J$3:$K$487,2,FALSE)</f>
        <v>Transferencias corrientes no clasificadas en otro numeral rentístico</v>
      </c>
      <c r="N229" t="s">
        <v>230</v>
      </c>
      <c r="O229" s="1">
        <v>5265183000</v>
      </c>
      <c r="P229" s="1">
        <v>-3158820000</v>
      </c>
      <c r="Q229" s="1">
        <f t="shared" si="81"/>
        <v>2106363000</v>
      </c>
      <c r="R229" s="1">
        <v>1256111936</v>
      </c>
      <c r="S229" s="1">
        <f t="shared" si="82"/>
        <v>850251064</v>
      </c>
      <c r="T229" s="1">
        <v>0</v>
      </c>
    </row>
    <row r="230" spans="1:20" x14ac:dyDescent="0.25">
      <c r="A230" t="str">
        <f t="shared" si="70"/>
        <v>211</v>
      </c>
      <c r="B230" t="str">
        <f t="shared" si="71"/>
        <v>01</v>
      </c>
      <c r="C230" t="s">
        <v>9</v>
      </c>
      <c r="D230" t="str">
        <f t="shared" si="72"/>
        <v>2</v>
      </c>
      <c r="E230" t="str">
        <f t="shared" si="73"/>
        <v>4</v>
      </c>
      <c r="F230" t="str">
        <f t="shared" si="74"/>
        <v>1</v>
      </c>
      <c r="G230" t="str">
        <f t="shared" si="75"/>
        <v>02</v>
      </c>
      <c r="H230" t="str">
        <f t="shared" si="76"/>
        <v>01</v>
      </c>
      <c r="I230" t="str">
        <f t="shared" si="77"/>
        <v>02</v>
      </c>
      <c r="J230" t="str">
        <f t="shared" si="78"/>
        <v/>
      </c>
      <c r="K230" t="str">
        <f t="shared" si="79"/>
        <v/>
      </c>
      <c r="L230" t="str">
        <f t="shared" si="85"/>
        <v>2-4-1-02-01-02</v>
      </c>
      <c r="M230" t="str">
        <f>VLOOKUP(L230,'Sep PREDIS'!$J$3:$K$487,2,FALSE)</f>
        <v>Cofinanciación no especificada en otro numeral rentístico</v>
      </c>
      <c r="N230" t="s">
        <v>146</v>
      </c>
      <c r="O230" s="1">
        <v>800000000</v>
      </c>
      <c r="P230" s="1">
        <v>-800000000</v>
      </c>
      <c r="Q230" s="1">
        <f t="shared" si="81"/>
        <v>0</v>
      </c>
      <c r="R230" s="1">
        <v>209935311</v>
      </c>
      <c r="S230" s="1">
        <f t="shared" si="82"/>
        <v>-209935311</v>
      </c>
      <c r="T230" s="1">
        <v>0</v>
      </c>
    </row>
    <row r="231" spans="1:20" x14ac:dyDescent="0.25">
      <c r="A231" t="str">
        <f t="shared" si="70"/>
        <v>211</v>
      </c>
      <c r="B231" t="str">
        <f t="shared" si="71"/>
        <v>01</v>
      </c>
      <c r="C231" t="s">
        <v>9</v>
      </c>
      <c r="D231" t="str">
        <f t="shared" si="72"/>
        <v>2</v>
      </c>
      <c r="E231" t="str">
        <f t="shared" si="73"/>
        <v>4</v>
      </c>
      <c r="F231" t="str">
        <f t="shared" si="74"/>
        <v>1</v>
      </c>
      <c r="G231" t="str">
        <f t="shared" si="75"/>
        <v>02</v>
      </c>
      <c r="H231" t="str">
        <f t="shared" si="76"/>
        <v>02</v>
      </c>
      <c r="I231" t="str">
        <f t="shared" si="77"/>
        <v>01</v>
      </c>
      <c r="J231" t="str">
        <f t="shared" si="78"/>
        <v/>
      </c>
      <c r="K231" t="str">
        <f t="shared" si="79"/>
        <v/>
      </c>
      <c r="L231" t="str">
        <f t="shared" si="85"/>
        <v>2-4-1-02-02-01</v>
      </c>
      <c r="M231" t="str">
        <f>VLOOKUP(L231,'Sep PREDIS'!$J$3:$K$487,2,FALSE)</f>
        <v>Convenios Entidades Distritales</v>
      </c>
      <c r="N231" t="s">
        <v>147</v>
      </c>
      <c r="O231" s="1">
        <v>9070451000</v>
      </c>
      <c r="P231" s="1">
        <v>-5903835000</v>
      </c>
      <c r="Q231" s="1">
        <f t="shared" si="81"/>
        <v>3166616000</v>
      </c>
      <c r="R231" s="1">
        <v>4205093365</v>
      </c>
      <c r="S231" s="1">
        <f t="shared" si="82"/>
        <v>-1038477365</v>
      </c>
      <c r="T231" s="1">
        <v>1175221375</v>
      </c>
    </row>
    <row r="232" spans="1:20" x14ac:dyDescent="0.25">
      <c r="A232" t="str">
        <f t="shared" si="70"/>
        <v>211</v>
      </c>
      <c r="B232" t="str">
        <f t="shared" si="71"/>
        <v>01</v>
      </c>
      <c r="C232" t="s">
        <v>9</v>
      </c>
      <c r="D232" t="str">
        <f t="shared" si="72"/>
        <v>2</v>
      </c>
      <c r="E232" t="str">
        <f t="shared" si="73"/>
        <v>4</v>
      </c>
      <c r="F232" t="str">
        <f t="shared" si="74"/>
        <v>3</v>
      </c>
      <c r="G232" t="str">
        <f t="shared" si="75"/>
        <v>02</v>
      </c>
      <c r="H232" t="str">
        <f t="shared" si="76"/>
        <v>02</v>
      </c>
      <c r="I232" t="str">
        <f t="shared" si="77"/>
        <v/>
      </c>
      <c r="J232" t="str">
        <f t="shared" si="78"/>
        <v/>
      </c>
      <c r="K232" t="str">
        <f t="shared" si="79"/>
        <v/>
      </c>
      <c r="L232" t="str">
        <f t="shared" ref="L232:L235" si="91">D232&amp;"-"&amp;E232&amp;"-"&amp;F232&amp;"-"&amp;G232&amp;"-"&amp;H232</f>
        <v>2-4-3-02-02</v>
      </c>
      <c r="M232" t="str">
        <f>VLOOKUP(L232,'Sep PREDIS'!$J$3:$K$487,2,FALSE)</f>
        <v>Superávit fiscal de ingresos de destinación específica</v>
      </c>
      <c r="N232" t="s">
        <v>156</v>
      </c>
      <c r="O232" s="1">
        <v>2304733000</v>
      </c>
      <c r="P232" s="1">
        <v>0</v>
      </c>
      <c r="Q232" s="1">
        <f t="shared" si="81"/>
        <v>2304733000</v>
      </c>
      <c r="R232" s="1">
        <v>2304733000</v>
      </c>
      <c r="S232" s="1">
        <f t="shared" si="82"/>
        <v>0</v>
      </c>
      <c r="T232" s="1">
        <v>0</v>
      </c>
    </row>
    <row r="233" spans="1:20" x14ac:dyDescent="0.25">
      <c r="A233" t="str">
        <f t="shared" si="70"/>
        <v>211</v>
      </c>
      <c r="B233" t="str">
        <f t="shared" si="71"/>
        <v>01</v>
      </c>
      <c r="C233" t="s">
        <v>9</v>
      </c>
      <c r="D233" t="str">
        <f t="shared" si="72"/>
        <v>2</v>
      </c>
      <c r="E233" t="str">
        <f t="shared" si="73"/>
        <v>4</v>
      </c>
      <c r="F233" t="str">
        <f t="shared" si="74"/>
        <v>3</v>
      </c>
      <c r="G233" t="str">
        <f t="shared" si="75"/>
        <v>03</v>
      </c>
      <c r="H233" t="str">
        <f t="shared" si="76"/>
        <v>02</v>
      </c>
      <c r="I233" t="str">
        <f t="shared" si="77"/>
        <v/>
      </c>
      <c r="J233" t="str">
        <f t="shared" si="78"/>
        <v/>
      </c>
      <c r="K233" t="str">
        <f t="shared" si="79"/>
        <v/>
      </c>
      <c r="L233" t="str">
        <f t="shared" si="91"/>
        <v>2-4-3-03-02</v>
      </c>
      <c r="M233" t="str">
        <f>VLOOKUP(L233,'Sep PREDIS'!$J$3:$K$487,2,FALSE)</f>
        <v>Superávit fiscal no incorporado de ingresos de destinación específica</v>
      </c>
      <c r="N233" t="s">
        <v>160</v>
      </c>
      <c r="O233" s="1">
        <v>10868000000</v>
      </c>
      <c r="P233" s="1">
        <v>0</v>
      </c>
      <c r="Q233" s="1">
        <f t="shared" si="81"/>
        <v>10868000000</v>
      </c>
      <c r="R233" s="1">
        <v>10868000000</v>
      </c>
      <c r="S233" s="1">
        <f t="shared" si="82"/>
        <v>0</v>
      </c>
      <c r="T233" s="1">
        <v>0</v>
      </c>
    </row>
    <row r="234" spans="1:20" x14ac:dyDescent="0.25">
      <c r="A234" t="str">
        <f t="shared" si="70"/>
        <v>211</v>
      </c>
      <c r="B234" t="str">
        <f t="shared" si="71"/>
        <v>01</v>
      </c>
      <c r="C234" t="s">
        <v>9</v>
      </c>
      <c r="D234" t="str">
        <f t="shared" si="72"/>
        <v>2</v>
      </c>
      <c r="E234" t="str">
        <f t="shared" si="73"/>
        <v>4</v>
      </c>
      <c r="F234" t="str">
        <f t="shared" si="74"/>
        <v>5</v>
      </c>
      <c r="G234" t="str">
        <f t="shared" si="75"/>
        <v>02</v>
      </c>
      <c r="H234" t="str">
        <f t="shared" si="76"/>
        <v>03</v>
      </c>
      <c r="I234" t="str">
        <f t="shared" si="77"/>
        <v/>
      </c>
      <c r="J234" t="str">
        <f t="shared" si="78"/>
        <v/>
      </c>
      <c r="K234" t="str">
        <f t="shared" si="79"/>
        <v/>
      </c>
      <c r="L234" t="str">
        <f t="shared" si="91"/>
        <v>2-4-5-02-03</v>
      </c>
      <c r="M234" t="str">
        <f>VLOOKUP(L234,'Sep PREDIS'!$J$3:$K$487,2,FALSE)</f>
        <v>Recursos propios con destinación específica</v>
      </c>
      <c r="N234" t="s">
        <v>184</v>
      </c>
      <c r="O234" s="1">
        <v>569910000</v>
      </c>
      <c r="P234" s="1">
        <v>-405000000</v>
      </c>
      <c r="Q234" s="1">
        <f t="shared" si="81"/>
        <v>164910000</v>
      </c>
      <c r="R234" s="1">
        <v>3099659362</v>
      </c>
      <c r="S234" s="1">
        <f t="shared" si="82"/>
        <v>-2934749362</v>
      </c>
      <c r="T234" s="1">
        <v>0</v>
      </c>
    </row>
    <row r="235" spans="1:20" x14ac:dyDescent="0.25">
      <c r="A235" t="str">
        <f t="shared" si="70"/>
        <v>211</v>
      </c>
      <c r="B235" t="str">
        <f t="shared" si="71"/>
        <v>01</v>
      </c>
      <c r="C235" t="s">
        <v>9</v>
      </c>
      <c r="D235" t="str">
        <f t="shared" si="72"/>
        <v>2</v>
      </c>
      <c r="E235" t="str">
        <f t="shared" si="73"/>
        <v>4</v>
      </c>
      <c r="F235" t="str">
        <f t="shared" si="74"/>
        <v>5</v>
      </c>
      <c r="G235" t="str">
        <f t="shared" si="75"/>
        <v>02</v>
      </c>
      <c r="H235" t="str">
        <f t="shared" si="76"/>
        <v>04</v>
      </c>
      <c r="I235" t="str">
        <f t="shared" si="77"/>
        <v/>
      </c>
      <c r="J235" t="str">
        <f t="shared" si="78"/>
        <v/>
      </c>
      <c r="K235" t="str">
        <f t="shared" si="79"/>
        <v/>
      </c>
      <c r="L235" t="str">
        <f t="shared" si="91"/>
        <v>2-4-5-02-04</v>
      </c>
      <c r="M235" t="str">
        <f>VLOOKUP(L235,'Sep PREDIS'!$J$3:$K$487,2,FALSE)</f>
        <v>Recursos propios de libre destinación</v>
      </c>
      <c r="N235" t="s">
        <v>186</v>
      </c>
      <c r="O235" s="1">
        <v>35000000</v>
      </c>
      <c r="P235" s="1">
        <v>0</v>
      </c>
      <c r="Q235" s="1">
        <f t="shared" si="81"/>
        <v>35000000</v>
      </c>
      <c r="R235" s="1">
        <v>40756985</v>
      </c>
      <c r="S235" s="1">
        <f t="shared" si="82"/>
        <v>-5756985</v>
      </c>
      <c r="T235" s="1">
        <v>0</v>
      </c>
    </row>
    <row r="236" spans="1:20" x14ac:dyDescent="0.25">
      <c r="A236" t="str">
        <f t="shared" si="70"/>
        <v>211</v>
      </c>
      <c r="B236" t="str">
        <f t="shared" si="71"/>
        <v>01</v>
      </c>
      <c r="C236" t="s">
        <v>9</v>
      </c>
      <c r="D236" t="str">
        <f t="shared" si="72"/>
        <v>2</v>
      </c>
      <c r="E236" t="str">
        <f t="shared" si="73"/>
        <v>4</v>
      </c>
      <c r="F236" t="str">
        <f t="shared" si="74"/>
        <v>9</v>
      </c>
      <c r="G236" t="str">
        <f t="shared" si="75"/>
        <v/>
      </c>
      <c r="H236" t="str">
        <f t="shared" si="76"/>
        <v/>
      </c>
      <c r="I236" t="str">
        <f t="shared" si="77"/>
        <v/>
      </c>
      <c r="J236" t="str">
        <f t="shared" si="78"/>
        <v/>
      </c>
      <c r="K236" t="str">
        <f t="shared" si="79"/>
        <v/>
      </c>
      <c r="L236" t="str">
        <f>D236&amp;"-"&amp;E236&amp;"-"&amp;F236</f>
        <v>2-4-9</v>
      </c>
      <c r="M236" t="str">
        <f>VLOOKUP(L236,'Sep PREDIS'!$J$3:$K$487,2,FALSE)</f>
        <v>REINTEGROS</v>
      </c>
      <c r="N236" t="s">
        <v>198</v>
      </c>
      <c r="O236" s="1">
        <v>259051000</v>
      </c>
      <c r="P236" s="1">
        <v>0</v>
      </c>
      <c r="Q236" s="1">
        <f t="shared" si="81"/>
        <v>259051000</v>
      </c>
      <c r="R236" s="1">
        <v>339263024</v>
      </c>
      <c r="S236" s="1">
        <f t="shared" si="82"/>
        <v>-80212024</v>
      </c>
      <c r="T236" s="1">
        <v>0</v>
      </c>
    </row>
    <row r="237" spans="1:20" x14ac:dyDescent="0.25">
      <c r="A237" t="str">
        <f t="shared" si="70"/>
        <v>211</v>
      </c>
      <c r="B237" t="str">
        <f t="shared" si="71"/>
        <v>01</v>
      </c>
      <c r="C237" t="s">
        <v>9</v>
      </c>
      <c r="D237" t="str">
        <f t="shared" si="72"/>
        <v>2</v>
      </c>
      <c r="E237" t="str">
        <f t="shared" si="73"/>
        <v>5</v>
      </c>
      <c r="F237" t="str">
        <f t="shared" si="74"/>
        <v>1</v>
      </c>
      <c r="G237" t="str">
        <f t="shared" si="75"/>
        <v>01</v>
      </c>
      <c r="H237" t="str">
        <f t="shared" si="76"/>
        <v/>
      </c>
      <c r="I237" t="str">
        <f t="shared" si="77"/>
        <v/>
      </c>
      <c r="J237" t="str">
        <f t="shared" si="78"/>
        <v/>
      </c>
      <c r="K237" t="str">
        <f t="shared" si="79"/>
        <v/>
      </c>
      <c r="L237" t="str">
        <f t="shared" ref="L237:L238" si="92">D237&amp;"-"&amp;E237&amp;"-"&amp;F237&amp;"-"&amp;G237</f>
        <v>2-5-1-01</v>
      </c>
      <c r="M237" t="str">
        <f>VLOOKUP(L237,'Sep PREDIS'!$J$3:$K$487,2,FALSE)</f>
        <v>Vigencia</v>
      </c>
      <c r="N237" t="s">
        <v>206</v>
      </c>
      <c r="O237" s="1">
        <v>165036700000</v>
      </c>
      <c r="P237" s="1">
        <v>-13794300000</v>
      </c>
      <c r="Q237" s="1">
        <f t="shared" si="81"/>
        <v>151242400000</v>
      </c>
      <c r="R237" s="1">
        <v>73011481813</v>
      </c>
      <c r="S237" s="1">
        <f t="shared" si="82"/>
        <v>78230918187</v>
      </c>
      <c r="T237" s="1">
        <v>51420481668</v>
      </c>
    </row>
    <row r="238" spans="1:20" x14ac:dyDescent="0.25">
      <c r="A238" t="str">
        <f t="shared" si="70"/>
        <v>211</v>
      </c>
      <c r="B238" t="str">
        <f t="shared" si="71"/>
        <v>01</v>
      </c>
      <c r="C238" t="s">
        <v>9</v>
      </c>
      <c r="D238" t="str">
        <f t="shared" si="72"/>
        <v>2</v>
      </c>
      <c r="E238" t="str">
        <f t="shared" si="73"/>
        <v>5</v>
      </c>
      <c r="F238" t="str">
        <f t="shared" si="74"/>
        <v>2</v>
      </c>
      <c r="G238" t="str">
        <f t="shared" si="75"/>
        <v>05</v>
      </c>
      <c r="H238" t="str">
        <f t="shared" si="76"/>
        <v/>
      </c>
      <c r="I238" t="str">
        <f t="shared" si="77"/>
        <v/>
      </c>
      <c r="J238" t="str">
        <f t="shared" si="78"/>
        <v/>
      </c>
      <c r="K238" t="str">
        <f t="shared" si="79"/>
        <v/>
      </c>
      <c r="L238" t="str">
        <f t="shared" si="92"/>
        <v>2-5-2-05</v>
      </c>
      <c r="M238" t="str">
        <f>VLOOKUP(L238,'Sep PREDIS'!$J$3:$K$487,2,FALSE)</f>
        <v>Participación de Propósito General</v>
      </c>
      <c r="N238" t="s">
        <v>252</v>
      </c>
      <c r="O238" s="1">
        <v>21129284000</v>
      </c>
      <c r="P238" s="1">
        <v>0</v>
      </c>
      <c r="Q238" s="1">
        <f t="shared" si="81"/>
        <v>21129284000</v>
      </c>
      <c r="R238" s="1">
        <v>14206551010</v>
      </c>
      <c r="S238" s="1">
        <f t="shared" si="82"/>
        <v>6922732990</v>
      </c>
      <c r="T238" s="1">
        <v>6585382466</v>
      </c>
    </row>
    <row r="239" spans="1:20" x14ac:dyDescent="0.25">
      <c r="A239" t="str">
        <f t="shared" si="70"/>
        <v>211</v>
      </c>
      <c r="B239" t="str">
        <f t="shared" si="71"/>
        <v>01</v>
      </c>
      <c r="C239" t="s">
        <v>9</v>
      </c>
      <c r="D239" t="str">
        <f t="shared" si="72"/>
        <v>2</v>
      </c>
      <c r="E239" t="str">
        <f t="shared" si="73"/>
        <v>5</v>
      </c>
      <c r="F239" t="str">
        <f t="shared" si="74"/>
        <v>4</v>
      </c>
      <c r="G239" t="str">
        <f t="shared" si="75"/>
        <v/>
      </c>
      <c r="H239" t="str">
        <f t="shared" si="76"/>
        <v/>
      </c>
      <c r="I239" t="str">
        <f t="shared" si="77"/>
        <v/>
      </c>
      <c r="J239" t="str">
        <f t="shared" si="78"/>
        <v/>
      </c>
      <c r="K239" t="str">
        <f t="shared" si="79"/>
        <v/>
      </c>
      <c r="L239" t="str">
        <f>D239&amp;"-"&amp;E239&amp;"-"&amp;F239</f>
        <v>2-5-4</v>
      </c>
      <c r="M239" t="str">
        <f>VLOOKUP(L239,'Sep PREDIS'!$J$3:$K$487,2,FALSE)</f>
        <v>IVA Cedido de Licores (Ley 788 de 2002)</v>
      </c>
      <c r="N239" t="s">
        <v>253</v>
      </c>
      <c r="O239" s="1">
        <v>5650801000</v>
      </c>
      <c r="P239" s="1">
        <v>0</v>
      </c>
      <c r="Q239" s="1">
        <f t="shared" si="81"/>
        <v>5650801000</v>
      </c>
      <c r="R239" s="1">
        <v>4799960957</v>
      </c>
      <c r="S239" s="1">
        <f t="shared" si="82"/>
        <v>850840043</v>
      </c>
      <c r="T239" s="1">
        <v>841831790</v>
      </c>
    </row>
    <row r="240" spans="1:20" x14ac:dyDescent="0.25">
      <c r="A240" t="str">
        <f t="shared" si="70"/>
        <v>213</v>
      </c>
      <c r="B240" t="str">
        <f t="shared" si="71"/>
        <v>01</v>
      </c>
      <c r="C240" t="s">
        <v>10</v>
      </c>
      <c r="D240" t="str">
        <f t="shared" si="72"/>
        <v>2</v>
      </c>
      <c r="E240" t="str">
        <f t="shared" si="73"/>
        <v>1</v>
      </c>
      <c r="F240" t="str">
        <f t="shared" si="74"/>
        <v>2</v>
      </c>
      <c r="G240" t="str">
        <f t="shared" si="75"/>
        <v>05</v>
      </c>
      <c r="H240" t="str">
        <f t="shared" si="76"/>
        <v>01</v>
      </c>
      <c r="I240" t="str">
        <f t="shared" si="77"/>
        <v>01</v>
      </c>
      <c r="J240" t="str">
        <f t="shared" si="78"/>
        <v>01</v>
      </c>
      <c r="K240" t="str">
        <f t="shared" si="79"/>
        <v>02</v>
      </c>
      <c r="L240" t="str">
        <f t="shared" si="84"/>
        <v>2-1-2-05-01-01-0001-002</v>
      </c>
      <c r="M240" t="str">
        <f>VLOOKUP(L240,'Sep PREDIS'!$J$3:$K$487,2,FALSE)</f>
        <v>Servicios de alquiler o arrendamiento con o sin opción de compra relativos a bienes inmuebles propios o arrendados</v>
      </c>
      <c r="N240" t="s">
        <v>99</v>
      </c>
      <c r="O240" s="1">
        <v>79185000</v>
      </c>
      <c r="P240" s="1">
        <v>0</v>
      </c>
      <c r="Q240" s="1">
        <f t="shared" si="81"/>
        <v>79185000</v>
      </c>
      <c r="R240" s="1">
        <v>26492507</v>
      </c>
      <c r="S240" s="1">
        <f t="shared" si="82"/>
        <v>52692493</v>
      </c>
      <c r="T240" s="1">
        <v>0</v>
      </c>
    </row>
    <row r="241" spans="1:20" x14ac:dyDescent="0.25">
      <c r="A241" t="str">
        <f t="shared" si="70"/>
        <v>213</v>
      </c>
      <c r="B241" t="str">
        <f t="shared" si="71"/>
        <v>01</v>
      </c>
      <c r="C241" t="s">
        <v>10</v>
      </c>
      <c r="D241" t="str">
        <f t="shared" si="72"/>
        <v>2</v>
      </c>
      <c r="E241" t="str">
        <f t="shared" si="73"/>
        <v>1</v>
      </c>
      <c r="F241" t="str">
        <f t="shared" si="74"/>
        <v>2</v>
      </c>
      <c r="G241" t="str">
        <f t="shared" si="75"/>
        <v>05</v>
      </c>
      <c r="H241" t="str">
        <f t="shared" si="76"/>
        <v>01</v>
      </c>
      <c r="I241" t="str">
        <f t="shared" si="77"/>
        <v>02</v>
      </c>
      <c r="J241" t="str">
        <f t="shared" si="78"/>
        <v>02</v>
      </c>
      <c r="K241" t="str">
        <f t="shared" si="79"/>
        <v/>
      </c>
      <c r="L241" t="str">
        <f t="shared" ref="L241" si="93">D241&amp;"-"&amp;E241&amp;"-"&amp;F241&amp;"-"&amp;G241&amp;"-"&amp;H241&amp;"-"&amp;I241&amp;"-00"&amp;J241</f>
        <v>2-1-2-05-01-02-0002</v>
      </c>
      <c r="M241" t="str">
        <f>VLOOKUP(L241,'Sep PREDIS'!$J$3:$K$487,2,FALSE)</f>
        <v>Pasta o pulpa, papel y productos de papel; impresos y artículos relacionados</v>
      </c>
      <c r="N241" t="s">
        <v>102</v>
      </c>
      <c r="O241" s="1">
        <v>34000000</v>
      </c>
      <c r="P241" s="1">
        <v>0</v>
      </c>
      <c r="Q241" s="1">
        <f t="shared" si="81"/>
        <v>34000000</v>
      </c>
      <c r="R241" s="1">
        <v>16844040</v>
      </c>
      <c r="S241" s="1">
        <f t="shared" si="82"/>
        <v>17155960</v>
      </c>
      <c r="T241" s="1">
        <v>0</v>
      </c>
    </row>
    <row r="242" spans="1:20" x14ac:dyDescent="0.25">
      <c r="A242" t="str">
        <f t="shared" si="70"/>
        <v>213</v>
      </c>
      <c r="B242" t="str">
        <f t="shared" si="71"/>
        <v>01</v>
      </c>
      <c r="C242" t="s">
        <v>10</v>
      </c>
      <c r="D242" t="str">
        <f t="shared" si="72"/>
        <v>2</v>
      </c>
      <c r="E242" t="str">
        <f t="shared" si="73"/>
        <v>4</v>
      </c>
      <c r="F242" t="str">
        <f t="shared" si="74"/>
        <v>5</v>
      </c>
      <c r="G242" t="str">
        <f t="shared" si="75"/>
        <v>02</v>
      </c>
      <c r="H242" t="str">
        <f t="shared" si="76"/>
        <v>03</v>
      </c>
      <c r="I242" t="str">
        <f t="shared" si="77"/>
        <v/>
      </c>
      <c r="J242" t="str">
        <f t="shared" si="78"/>
        <v/>
      </c>
      <c r="K242" t="str">
        <f t="shared" si="79"/>
        <v/>
      </c>
      <c r="L242" t="str">
        <f t="shared" ref="L242" si="94">D242&amp;"-"&amp;E242&amp;"-"&amp;F242&amp;"-"&amp;G242&amp;"-"&amp;H242</f>
        <v>2-4-5-02-03</v>
      </c>
      <c r="M242" t="str">
        <f>VLOOKUP(L242,'Sep PREDIS'!$J$3:$K$487,2,FALSE)</f>
        <v>Recursos propios con destinación específica</v>
      </c>
      <c r="N242" t="s">
        <v>184</v>
      </c>
      <c r="O242" s="1">
        <v>480000</v>
      </c>
      <c r="P242" s="1">
        <v>0</v>
      </c>
      <c r="Q242" s="1">
        <f t="shared" si="81"/>
        <v>480000</v>
      </c>
      <c r="R242" s="1">
        <v>0</v>
      </c>
      <c r="S242" s="1">
        <f t="shared" si="82"/>
        <v>480000</v>
      </c>
      <c r="T242" s="1">
        <v>0</v>
      </c>
    </row>
    <row r="243" spans="1:20" x14ac:dyDescent="0.25">
      <c r="A243" t="str">
        <f t="shared" si="70"/>
        <v>213</v>
      </c>
      <c r="B243" t="str">
        <f t="shared" si="71"/>
        <v>01</v>
      </c>
      <c r="C243" t="s">
        <v>10</v>
      </c>
      <c r="D243" t="str">
        <f t="shared" si="72"/>
        <v>2</v>
      </c>
      <c r="E243" t="str">
        <f t="shared" si="73"/>
        <v>4</v>
      </c>
      <c r="F243" t="str">
        <f t="shared" si="74"/>
        <v>9</v>
      </c>
      <c r="G243" t="str">
        <f t="shared" si="75"/>
        <v/>
      </c>
      <c r="H243" t="str">
        <f t="shared" si="76"/>
        <v/>
      </c>
      <c r="I243" t="str">
        <f t="shared" si="77"/>
        <v/>
      </c>
      <c r="J243" t="str">
        <f t="shared" si="78"/>
        <v/>
      </c>
      <c r="K243" t="str">
        <f t="shared" si="79"/>
        <v/>
      </c>
      <c r="L243" t="str">
        <f>D243&amp;"-"&amp;E243&amp;"-"&amp;F243</f>
        <v>2-4-9</v>
      </c>
      <c r="M243" t="str">
        <f>VLOOKUP(L243,'Sep PREDIS'!$J$3:$K$487,2,FALSE)</f>
        <v>REINTEGROS</v>
      </c>
      <c r="N243" t="s">
        <v>198</v>
      </c>
      <c r="O243" s="1">
        <v>20000000</v>
      </c>
      <c r="P243" s="1">
        <v>0</v>
      </c>
      <c r="Q243" s="1">
        <f t="shared" si="81"/>
        <v>20000000</v>
      </c>
      <c r="R243" s="1">
        <v>9064827</v>
      </c>
      <c r="S243" s="1">
        <f t="shared" si="82"/>
        <v>10935173</v>
      </c>
      <c r="T243" s="1">
        <v>0</v>
      </c>
    </row>
    <row r="244" spans="1:20" x14ac:dyDescent="0.25">
      <c r="A244" t="str">
        <f t="shared" si="70"/>
        <v>213</v>
      </c>
      <c r="B244" t="str">
        <f t="shared" si="71"/>
        <v>01</v>
      </c>
      <c r="C244" t="s">
        <v>10</v>
      </c>
      <c r="D244" t="str">
        <f t="shared" si="72"/>
        <v>2</v>
      </c>
      <c r="E244" t="str">
        <f t="shared" si="73"/>
        <v>5</v>
      </c>
      <c r="F244" t="str">
        <f t="shared" si="74"/>
        <v>1</v>
      </c>
      <c r="G244" t="str">
        <f t="shared" si="75"/>
        <v>01</v>
      </c>
      <c r="H244" t="str">
        <f t="shared" si="76"/>
        <v/>
      </c>
      <c r="I244" t="str">
        <f t="shared" si="77"/>
        <v/>
      </c>
      <c r="J244" t="str">
        <f t="shared" si="78"/>
        <v/>
      </c>
      <c r="K244" t="str">
        <f t="shared" si="79"/>
        <v/>
      </c>
      <c r="L244" t="str">
        <f t="shared" ref="L244" si="95">D244&amp;"-"&amp;E244&amp;"-"&amp;F244&amp;"-"&amp;G244</f>
        <v>2-5-1-01</v>
      </c>
      <c r="M244" t="str">
        <f>VLOOKUP(L244,'Sep PREDIS'!$J$3:$K$487,2,FALSE)</f>
        <v>Vigencia</v>
      </c>
      <c r="N244" t="s">
        <v>206</v>
      </c>
      <c r="O244" s="1">
        <v>36767201000</v>
      </c>
      <c r="P244" s="1">
        <v>-2193700307</v>
      </c>
      <c r="Q244" s="1">
        <f t="shared" si="81"/>
        <v>34573500693</v>
      </c>
      <c r="R244" s="1">
        <v>8866434804</v>
      </c>
      <c r="S244" s="1">
        <f t="shared" si="82"/>
        <v>25707065889</v>
      </c>
      <c r="T244" s="1">
        <v>7305226352</v>
      </c>
    </row>
    <row r="245" spans="1:20" x14ac:dyDescent="0.25">
      <c r="A245" t="str">
        <f t="shared" si="70"/>
        <v>214</v>
      </c>
      <c r="B245" t="str">
        <f t="shared" si="71"/>
        <v>01</v>
      </c>
      <c r="C245" t="s">
        <v>11</v>
      </c>
      <c r="D245" t="str">
        <f t="shared" si="72"/>
        <v>2</v>
      </c>
      <c r="E245" t="str">
        <f t="shared" si="73"/>
        <v>1</v>
      </c>
      <c r="F245" t="str">
        <f t="shared" si="74"/>
        <v>2</v>
      </c>
      <c r="G245" t="str">
        <f t="shared" si="75"/>
        <v>04</v>
      </c>
      <c r="H245" t="str">
        <f t="shared" si="76"/>
        <v>01</v>
      </c>
      <c r="I245" t="str">
        <f t="shared" si="77"/>
        <v>03</v>
      </c>
      <c r="J245" t="str">
        <f t="shared" si="78"/>
        <v/>
      </c>
      <c r="K245" t="str">
        <f t="shared" si="79"/>
        <v/>
      </c>
      <c r="L245" t="str">
        <f t="shared" ref="L245:L246" si="96">D245&amp;"-"&amp;E245&amp;"-"&amp;F245&amp;"-"&amp;G245&amp;"-"&amp;H245&amp;"-"&amp;I245</f>
        <v>2-1-2-04-01-03</v>
      </c>
      <c r="M245" t="str">
        <f>VLOOKUP(L245,'Sep PREDIS'!$J$3:$K$487,2,FALSE)</f>
        <v>Control disciplinario</v>
      </c>
      <c r="N245" t="s">
        <v>73</v>
      </c>
      <c r="O245" s="1">
        <v>0</v>
      </c>
      <c r="P245" s="1">
        <v>0</v>
      </c>
      <c r="Q245" s="1">
        <f t="shared" si="81"/>
        <v>0</v>
      </c>
      <c r="R245" s="1">
        <v>35771616</v>
      </c>
      <c r="S245" s="1">
        <f t="shared" si="82"/>
        <v>-35771616</v>
      </c>
      <c r="T245" s="1">
        <v>0</v>
      </c>
    </row>
    <row r="246" spans="1:20" x14ac:dyDescent="0.25">
      <c r="A246" t="str">
        <f t="shared" si="70"/>
        <v>214</v>
      </c>
      <c r="B246" t="str">
        <f t="shared" si="71"/>
        <v>01</v>
      </c>
      <c r="C246" t="s">
        <v>11</v>
      </c>
      <c r="D246" t="str">
        <f t="shared" si="72"/>
        <v>2</v>
      </c>
      <c r="E246" t="str">
        <f t="shared" si="73"/>
        <v>1</v>
      </c>
      <c r="F246" t="str">
        <f t="shared" si="74"/>
        <v>2</v>
      </c>
      <c r="G246" t="str">
        <f t="shared" si="75"/>
        <v>04</v>
      </c>
      <c r="H246" t="str">
        <f t="shared" si="76"/>
        <v>01</v>
      </c>
      <c r="I246" t="str">
        <f t="shared" si="77"/>
        <v>06</v>
      </c>
      <c r="J246" t="str">
        <f t="shared" si="78"/>
        <v/>
      </c>
      <c r="K246" t="str">
        <f t="shared" si="79"/>
        <v/>
      </c>
      <c r="L246" t="str">
        <f t="shared" si="96"/>
        <v>2-1-2-04-01-06</v>
      </c>
      <c r="M246" t="str">
        <f>VLOOKUP(L246,'Sep PREDIS'!$J$3:$K$487,2,FALSE)</f>
        <v>Contractuales</v>
      </c>
      <c r="N246" t="s">
        <v>78</v>
      </c>
      <c r="O246" s="1">
        <v>0</v>
      </c>
      <c r="P246" s="1">
        <v>0</v>
      </c>
      <c r="Q246" s="1">
        <f t="shared" si="81"/>
        <v>0</v>
      </c>
      <c r="R246" s="1">
        <v>5790011</v>
      </c>
      <c r="S246" s="1">
        <f t="shared" si="82"/>
        <v>-5790011</v>
      </c>
      <c r="T246" s="1">
        <v>0</v>
      </c>
    </row>
    <row r="247" spans="1:20" x14ac:dyDescent="0.25">
      <c r="A247" t="str">
        <f t="shared" si="70"/>
        <v>214</v>
      </c>
      <c r="B247" t="str">
        <f t="shared" si="71"/>
        <v>01</v>
      </c>
      <c r="C247" t="s">
        <v>11</v>
      </c>
      <c r="D247" t="str">
        <f t="shared" si="72"/>
        <v>2</v>
      </c>
      <c r="E247" t="str">
        <f t="shared" si="73"/>
        <v>1</v>
      </c>
      <c r="F247" t="str">
        <f t="shared" si="74"/>
        <v>2</v>
      </c>
      <c r="G247" t="str">
        <f t="shared" si="75"/>
        <v>05</v>
      </c>
      <c r="H247" t="str">
        <f t="shared" si="76"/>
        <v>01</v>
      </c>
      <c r="I247" t="str">
        <f t="shared" si="77"/>
        <v>01</v>
      </c>
      <c r="J247" t="str">
        <f t="shared" si="78"/>
        <v>01</v>
      </c>
      <c r="K247" t="str">
        <f t="shared" si="79"/>
        <v>01</v>
      </c>
      <c r="L247" t="str">
        <f t="shared" si="84"/>
        <v>2-1-2-05-01-01-0001-001</v>
      </c>
      <c r="M247" t="str">
        <f>VLOOKUP(L247,'Sep PREDIS'!$J$3:$K$487,2,FALSE)</f>
        <v>Servicios ejecutivos de la Administración Pública</v>
      </c>
      <c r="N247" t="s">
        <v>98</v>
      </c>
      <c r="O247" s="1">
        <v>1663950000</v>
      </c>
      <c r="P247" s="1">
        <v>-800000000</v>
      </c>
      <c r="Q247" s="1">
        <f t="shared" si="81"/>
        <v>863950000</v>
      </c>
      <c r="R247" s="1">
        <v>831213900</v>
      </c>
      <c r="S247" s="1">
        <f t="shared" si="82"/>
        <v>32736100</v>
      </c>
      <c r="T247" s="1">
        <v>0</v>
      </c>
    </row>
    <row r="248" spans="1:20" x14ac:dyDescent="0.25">
      <c r="A248" t="str">
        <f t="shared" si="70"/>
        <v>214</v>
      </c>
      <c r="B248" t="str">
        <f t="shared" si="71"/>
        <v>01</v>
      </c>
      <c r="C248" t="s">
        <v>11</v>
      </c>
      <c r="D248" t="str">
        <f t="shared" si="72"/>
        <v>2</v>
      </c>
      <c r="E248" t="str">
        <f t="shared" si="73"/>
        <v>4</v>
      </c>
      <c r="F248" t="str">
        <f t="shared" si="74"/>
        <v>1</v>
      </c>
      <c r="G248" t="str">
        <f t="shared" si="75"/>
        <v>02</v>
      </c>
      <c r="H248" t="str">
        <f t="shared" si="76"/>
        <v>01</v>
      </c>
      <c r="I248" t="str">
        <f t="shared" si="77"/>
        <v>01</v>
      </c>
      <c r="J248" t="str">
        <f t="shared" si="78"/>
        <v/>
      </c>
      <c r="K248" t="str">
        <f t="shared" si="79"/>
        <v/>
      </c>
      <c r="L248" t="str">
        <f t="shared" ref="L248:L249" si="97">D248&amp;"-"&amp;E248&amp;"-"&amp;F248&amp;"-"&amp;G248&amp;"-"&amp;H248&amp;"-"&amp;I248</f>
        <v>2-4-1-02-01-01</v>
      </c>
      <c r="M248" t="str">
        <f>VLOOKUP(L248,'Sep PREDIS'!$J$3:$K$487,2,FALSE)</f>
        <v>Cofinanciación convenio ICBF</v>
      </c>
      <c r="N248" t="s">
        <v>144</v>
      </c>
      <c r="O248" s="1">
        <v>2960000000</v>
      </c>
      <c r="P248" s="1">
        <v>-2960000000</v>
      </c>
      <c r="Q248" s="1">
        <f t="shared" si="81"/>
        <v>0</v>
      </c>
      <c r="R248" s="1">
        <v>0</v>
      </c>
      <c r="S248" s="1">
        <f t="shared" si="82"/>
        <v>0</v>
      </c>
      <c r="T248" s="1">
        <v>0</v>
      </c>
    </row>
    <row r="249" spans="1:20" x14ac:dyDescent="0.25">
      <c r="A249" t="str">
        <f t="shared" si="70"/>
        <v>214</v>
      </c>
      <c r="B249" t="str">
        <f t="shared" si="71"/>
        <v>01</v>
      </c>
      <c r="C249" t="s">
        <v>11</v>
      </c>
      <c r="D249" t="str">
        <f t="shared" si="72"/>
        <v>2</v>
      </c>
      <c r="E249" t="str">
        <f t="shared" si="73"/>
        <v>4</v>
      </c>
      <c r="F249" t="str">
        <f t="shared" si="74"/>
        <v>1</v>
      </c>
      <c r="G249" t="str">
        <f t="shared" si="75"/>
        <v>02</v>
      </c>
      <c r="H249" t="str">
        <f t="shared" si="76"/>
        <v>02</v>
      </c>
      <c r="I249" t="str">
        <f t="shared" si="77"/>
        <v>01</v>
      </c>
      <c r="J249" t="str">
        <f t="shared" si="78"/>
        <v/>
      </c>
      <c r="K249" t="str">
        <f t="shared" si="79"/>
        <v/>
      </c>
      <c r="L249" t="str">
        <f t="shared" si="97"/>
        <v>2-4-1-02-02-01</v>
      </c>
      <c r="M249" t="str">
        <f>VLOOKUP(L249,'Sep PREDIS'!$J$3:$K$487,2,FALSE)</f>
        <v>Convenios Entidades Distritales</v>
      </c>
      <c r="N249" t="s">
        <v>147</v>
      </c>
      <c r="O249" s="1">
        <v>21418196000</v>
      </c>
      <c r="P249" s="1">
        <v>-7102441000</v>
      </c>
      <c r="Q249" s="1">
        <f t="shared" si="81"/>
        <v>14315755000</v>
      </c>
      <c r="R249" s="1">
        <v>10977705109</v>
      </c>
      <c r="S249" s="1">
        <f t="shared" si="82"/>
        <v>3338049891</v>
      </c>
      <c r="T249" s="1">
        <v>0</v>
      </c>
    </row>
    <row r="250" spans="1:20" x14ac:dyDescent="0.25">
      <c r="A250" t="str">
        <f t="shared" si="70"/>
        <v>214</v>
      </c>
      <c r="B250" t="str">
        <f t="shared" si="71"/>
        <v>01</v>
      </c>
      <c r="C250" t="s">
        <v>11</v>
      </c>
      <c r="D250" t="str">
        <f t="shared" si="72"/>
        <v>2</v>
      </c>
      <c r="E250" t="str">
        <f t="shared" si="73"/>
        <v>4</v>
      </c>
      <c r="F250" t="str">
        <f t="shared" si="74"/>
        <v>1</v>
      </c>
      <c r="G250" t="str">
        <f t="shared" si="75"/>
        <v>03</v>
      </c>
      <c r="H250" t="str">
        <f t="shared" si="76"/>
        <v/>
      </c>
      <c r="I250" t="str">
        <f t="shared" si="77"/>
        <v/>
      </c>
      <c r="J250" t="str">
        <f t="shared" si="78"/>
        <v/>
      </c>
      <c r="K250" t="str">
        <f t="shared" si="79"/>
        <v/>
      </c>
      <c r="L250" t="str">
        <f>D250&amp;"-"&amp;E250&amp;"-"&amp;F250&amp;"-"&amp;G250</f>
        <v>2-4-1-03</v>
      </c>
      <c r="M250" t="str">
        <f>VLOOKUP(L250,'Sep PREDIS'!$J$3:$K$487,2,FALSE)</f>
        <v>Indemnizaciones Relacionadas con Seguros No de Vida</v>
      </c>
      <c r="N250" t="s">
        <v>254</v>
      </c>
      <c r="O250" s="1">
        <v>0</v>
      </c>
      <c r="P250" s="1">
        <v>0</v>
      </c>
      <c r="Q250" s="1">
        <f t="shared" si="81"/>
        <v>0</v>
      </c>
      <c r="R250" s="1">
        <v>3025000</v>
      </c>
      <c r="S250" s="1">
        <f t="shared" si="82"/>
        <v>-3025000</v>
      </c>
      <c r="T250" s="1">
        <v>0</v>
      </c>
    </row>
    <row r="251" spans="1:20" x14ac:dyDescent="0.25">
      <c r="A251" t="str">
        <f t="shared" si="70"/>
        <v>214</v>
      </c>
      <c r="B251" t="str">
        <f t="shared" si="71"/>
        <v>01</v>
      </c>
      <c r="C251" t="s">
        <v>11</v>
      </c>
      <c r="D251" t="str">
        <f t="shared" si="72"/>
        <v>2</v>
      </c>
      <c r="E251" t="str">
        <f t="shared" si="73"/>
        <v>4</v>
      </c>
      <c r="F251" t="str">
        <f t="shared" si="74"/>
        <v>3</v>
      </c>
      <c r="G251" t="str">
        <f t="shared" si="75"/>
        <v>02</v>
      </c>
      <c r="H251" t="str">
        <f t="shared" si="76"/>
        <v>02</v>
      </c>
      <c r="I251" t="str">
        <f t="shared" si="77"/>
        <v/>
      </c>
      <c r="J251" t="str">
        <f t="shared" si="78"/>
        <v/>
      </c>
      <c r="K251" t="str">
        <f t="shared" si="79"/>
        <v/>
      </c>
      <c r="L251" t="str">
        <f t="shared" ref="L251:L252" si="98">D251&amp;"-"&amp;E251&amp;"-"&amp;F251&amp;"-"&amp;G251&amp;"-"&amp;H251</f>
        <v>2-4-3-02-02</v>
      </c>
      <c r="M251" t="str">
        <f>VLOOKUP(L251,'Sep PREDIS'!$J$3:$K$487,2,FALSE)</f>
        <v>Superávit fiscal de ingresos de destinación específica</v>
      </c>
      <c r="N251" t="s">
        <v>156</v>
      </c>
      <c r="O251" s="1">
        <v>0</v>
      </c>
      <c r="P251" s="1">
        <v>329334040</v>
      </c>
      <c r="Q251" s="1">
        <f t="shared" si="81"/>
        <v>329334040</v>
      </c>
      <c r="R251" s="1">
        <v>329334040</v>
      </c>
      <c r="S251" s="1">
        <f t="shared" si="82"/>
        <v>0</v>
      </c>
      <c r="T251" s="1">
        <v>0</v>
      </c>
    </row>
    <row r="252" spans="1:20" x14ac:dyDescent="0.25">
      <c r="A252" t="str">
        <f t="shared" si="70"/>
        <v>214</v>
      </c>
      <c r="B252" t="str">
        <f t="shared" si="71"/>
        <v>01</v>
      </c>
      <c r="C252" t="s">
        <v>11</v>
      </c>
      <c r="D252" t="str">
        <f t="shared" si="72"/>
        <v>2</v>
      </c>
      <c r="E252" t="str">
        <f t="shared" si="73"/>
        <v>4</v>
      </c>
      <c r="F252" t="str">
        <f t="shared" si="74"/>
        <v>3</v>
      </c>
      <c r="G252" t="str">
        <f t="shared" si="75"/>
        <v>02</v>
      </c>
      <c r="H252" t="str">
        <f t="shared" si="76"/>
        <v>03</v>
      </c>
      <c r="I252" t="str">
        <f t="shared" si="77"/>
        <v/>
      </c>
      <c r="J252" t="str">
        <f t="shared" si="78"/>
        <v/>
      </c>
      <c r="K252" t="str">
        <f t="shared" si="79"/>
        <v/>
      </c>
      <c r="L252" t="str">
        <f t="shared" si="98"/>
        <v>2-4-3-02-03</v>
      </c>
      <c r="M252" t="str">
        <f>VLOOKUP(L252,'Sep PREDIS'!$J$3:$K$487,2,FALSE)</f>
        <v>Superávit fiscal de ingresos de libre destinación</v>
      </c>
      <c r="N252" t="s">
        <v>157</v>
      </c>
      <c r="O252" s="1">
        <v>364944000</v>
      </c>
      <c r="P252" s="1">
        <v>-90000000</v>
      </c>
      <c r="Q252" s="1">
        <f t="shared" si="81"/>
        <v>274944000</v>
      </c>
      <c r="R252" s="1">
        <v>274944000</v>
      </c>
      <c r="S252" s="1">
        <f t="shared" si="82"/>
        <v>0</v>
      </c>
      <c r="T252" s="1">
        <v>0</v>
      </c>
    </row>
    <row r="253" spans="1:20" x14ac:dyDescent="0.25">
      <c r="A253" t="str">
        <f t="shared" si="70"/>
        <v>214</v>
      </c>
      <c r="B253" t="str">
        <f t="shared" si="71"/>
        <v>01</v>
      </c>
      <c r="C253" t="s">
        <v>11</v>
      </c>
      <c r="D253" t="str">
        <f t="shared" si="72"/>
        <v>2</v>
      </c>
      <c r="E253" t="str">
        <f t="shared" si="73"/>
        <v>4</v>
      </c>
      <c r="F253" t="str">
        <f t="shared" si="74"/>
        <v>7</v>
      </c>
      <c r="G253" t="str">
        <f t="shared" si="75"/>
        <v>01</v>
      </c>
      <c r="H253" t="str">
        <f t="shared" si="76"/>
        <v/>
      </c>
      <c r="I253" t="str">
        <f t="shared" si="77"/>
        <v/>
      </c>
      <c r="J253" t="str">
        <f t="shared" si="78"/>
        <v/>
      </c>
      <c r="K253" t="str">
        <f t="shared" si="79"/>
        <v/>
      </c>
      <c r="L253" t="str">
        <f t="shared" ref="L253:L255" si="99">D253&amp;"-"&amp;E253&amp;"-"&amp;F253&amp;"-"&amp;G253</f>
        <v>2-4-7-01</v>
      </c>
      <c r="M253" t="str">
        <f>VLOOKUP(L253,'Sep PREDIS'!$J$3:$K$487,2,FALSE)</f>
        <v>Establecimientos públicos</v>
      </c>
      <c r="N253" t="s">
        <v>204</v>
      </c>
      <c r="O253" s="1">
        <v>0</v>
      </c>
      <c r="P253" s="1">
        <v>204200958</v>
      </c>
      <c r="Q253" s="1">
        <f t="shared" si="81"/>
        <v>204200958</v>
      </c>
      <c r="R253" s="1">
        <v>204200958</v>
      </c>
      <c r="S253" s="1">
        <f t="shared" si="82"/>
        <v>0</v>
      </c>
      <c r="T253" s="1">
        <v>0</v>
      </c>
    </row>
    <row r="254" spans="1:20" x14ac:dyDescent="0.25">
      <c r="A254" t="str">
        <f t="shared" si="70"/>
        <v>214</v>
      </c>
      <c r="B254" t="str">
        <f t="shared" si="71"/>
        <v>01</v>
      </c>
      <c r="C254" t="s">
        <v>11</v>
      </c>
      <c r="D254" t="str">
        <f t="shared" si="72"/>
        <v>2</v>
      </c>
      <c r="E254" t="str">
        <f t="shared" si="73"/>
        <v>4</v>
      </c>
      <c r="F254" t="str">
        <f t="shared" si="74"/>
        <v>9</v>
      </c>
      <c r="G254" t="str">
        <f t="shared" si="75"/>
        <v/>
      </c>
      <c r="H254" t="str">
        <f t="shared" si="76"/>
        <v/>
      </c>
      <c r="I254" t="str">
        <f t="shared" si="77"/>
        <v/>
      </c>
      <c r="J254" t="str">
        <f t="shared" si="78"/>
        <v/>
      </c>
      <c r="K254" t="str">
        <f t="shared" si="79"/>
        <v/>
      </c>
      <c r="L254" t="str">
        <f>D254&amp;"-"&amp;E254&amp;"-"&amp;F254</f>
        <v>2-4-9</v>
      </c>
      <c r="M254" t="str">
        <f>VLOOKUP(L254,'Sep PREDIS'!$J$3:$K$487,2,FALSE)</f>
        <v>REINTEGROS</v>
      </c>
      <c r="N254" t="s">
        <v>198</v>
      </c>
      <c r="O254" s="1">
        <v>0</v>
      </c>
      <c r="P254" s="1">
        <v>0</v>
      </c>
      <c r="Q254" s="1">
        <f t="shared" si="81"/>
        <v>0</v>
      </c>
      <c r="R254" s="1">
        <v>45269716</v>
      </c>
      <c r="S254" s="1">
        <f t="shared" si="82"/>
        <v>-45269716</v>
      </c>
      <c r="T254" s="1">
        <v>0</v>
      </c>
    </row>
    <row r="255" spans="1:20" x14ac:dyDescent="0.25">
      <c r="A255" t="str">
        <f t="shared" si="70"/>
        <v>214</v>
      </c>
      <c r="B255" t="str">
        <f t="shared" si="71"/>
        <v>01</v>
      </c>
      <c r="C255" t="s">
        <v>11</v>
      </c>
      <c r="D255" t="str">
        <f t="shared" si="72"/>
        <v>2</v>
      </c>
      <c r="E255" t="str">
        <f t="shared" si="73"/>
        <v>5</v>
      </c>
      <c r="F255" t="str">
        <f t="shared" si="74"/>
        <v>1</v>
      </c>
      <c r="G255" t="str">
        <f t="shared" si="75"/>
        <v>01</v>
      </c>
      <c r="H255" t="str">
        <f t="shared" si="76"/>
        <v/>
      </c>
      <c r="I255" t="str">
        <f t="shared" si="77"/>
        <v/>
      </c>
      <c r="J255" t="str">
        <f t="shared" si="78"/>
        <v/>
      </c>
      <c r="K255" t="str">
        <f t="shared" si="79"/>
        <v/>
      </c>
      <c r="L255" t="str">
        <f t="shared" si="99"/>
        <v>2-5-1-01</v>
      </c>
      <c r="M255" t="str">
        <f>VLOOKUP(L255,'Sep PREDIS'!$J$3:$K$487,2,FALSE)</f>
        <v>Vigencia</v>
      </c>
      <c r="N255" t="s">
        <v>206</v>
      </c>
      <c r="O255" s="1">
        <v>85504217000</v>
      </c>
      <c r="P255" s="1">
        <v>0</v>
      </c>
      <c r="Q255" s="1">
        <f t="shared" si="81"/>
        <v>85504217000</v>
      </c>
      <c r="R255" s="1">
        <v>65783232244</v>
      </c>
      <c r="S255" s="1">
        <f t="shared" si="82"/>
        <v>19720984756</v>
      </c>
      <c r="T255" s="1">
        <v>0</v>
      </c>
    </row>
    <row r="256" spans="1:20" x14ac:dyDescent="0.25">
      <c r="A256" t="str">
        <f t="shared" si="70"/>
        <v>215</v>
      </c>
      <c r="B256" t="str">
        <f t="shared" si="71"/>
        <v>01</v>
      </c>
      <c r="C256" t="s">
        <v>12</v>
      </c>
      <c r="D256" t="str">
        <f t="shared" si="72"/>
        <v>2</v>
      </c>
      <c r="E256" t="str">
        <f t="shared" si="73"/>
        <v>1</v>
      </c>
      <c r="F256" t="str">
        <f t="shared" si="74"/>
        <v>2</v>
      </c>
      <c r="G256" t="str">
        <f t="shared" si="75"/>
        <v>05</v>
      </c>
      <c r="H256" t="str">
        <f t="shared" si="76"/>
        <v>01</v>
      </c>
      <c r="I256" t="str">
        <f t="shared" si="77"/>
        <v>01</v>
      </c>
      <c r="J256" t="str">
        <f t="shared" si="78"/>
        <v>01</v>
      </c>
      <c r="K256" t="str">
        <f t="shared" si="79"/>
        <v>01</v>
      </c>
      <c r="L256" t="str">
        <f t="shared" si="84"/>
        <v>2-1-2-05-01-01-0001-001</v>
      </c>
      <c r="M256" t="str">
        <f>VLOOKUP(L256,'Sep PREDIS'!$J$3:$K$487,2,FALSE)</f>
        <v>Servicios ejecutivos de la Administración Pública</v>
      </c>
      <c r="N256" t="s">
        <v>98</v>
      </c>
      <c r="O256" s="1">
        <v>9500000</v>
      </c>
      <c r="P256" s="1">
        <v>0</v>
      </c>
      <c r="Q256" s="1">
        <f t="shared" si="81"/>
        <v>9500000</v>
      </c>
      <c r="R256" s="1">
        <v>58816479</v>
      </c>
      <c r="S256" s="1">
        <f t="shared" si="82"/>
        <v>-49316479</v>
      </c>
      <c r="T256" s="1">
        <v>0</v>
      </c>
    </row>
    <row r="257" spans="1:20" x14ac:dyDescent="0.25">
      <c r="A257" t="str">
        <f t="shared" si="70"/>
        <v>215</v>
      </c>
      <c r="B257" t="str">
        <f t="shared" si="71"/>
        <v>01</v>
      </c>
      <c r="C257" t="s">
        <v>12</v>
      </c>
      <c r="D257" t="str">
        <f t="shared" si="72"/>
        <v>2</v>
      </c>
      <c r="E257" t="str">
        <f t="shared" si="73"/>
        <v>1</v>
      </c>
      <c r="F257" t="str">
        <f t="shared" si="74"/>
        <v>2</v>
      </c>
      <c r="G257" t="str">
        <f t="shared" si="75"/>
        <v>05</v>
      </c>
      <c r="H257" t="str">
        <f t="shared" si="76"/>
        <v>01</v>
      </c>
      <c r="I257" t="str">
        <f t="shared" si="77"/>
        <v>01</v>
      </c>
      <c r="J257" t="str">
        <f t="shared" si="78"/>
        <v>01</v>
      </c>
      <c r="K257" t="str">
        <f t="shared" si="79"/>
        <v>02</v>
      </c>
      <c r="L257" t="str">
        <f t="shared" si="84"/>
        <v>2-1-2-05-01-01-0001-002</v>
      </c>
      <c r="M257" t="str">
        <f>VLOOKUP(L257,'Sep PREDIS'!$J$3:$K$487,2,FALSE)</f>
        <v>Servicios de alquiler o arrendamiento con o sin opción de compra relativos a bienes inmuebles propios o arrendados</v>
      </c>
      <c r="N257" t="s">
        <v>99</v>
      </c>
      <c r="O257" s="1">
        <v>37400000</v>
      </c>
      <c r="P257" s="1">
        <v>0</v>
      </c>
      <c r="Q257" s="1">
        <f t="shared" si="81"/>
        <v>37400000</v>
      </c>
      <c r="R257" s="1">
        <v>19316723</v>
      </c>
      <c r="S257" s="1">
        <f t="shared" si="82"/>
        <v>18083277</v>
      </c>
      <c r="T257" s="1">
        <v>0</v>
      </c>
    </row>
    <row r="258" spans="1:20" x14ac:dyDescent="0.25">
      <c r="A258" t="str">
        <f t="shared" si="70"/>
        <v>215</v>
      </c>
      <c r="B258" t="str">
        <f t="shared" si="71"/>
        <v>01</v>
      </c>
      <c r="C258" t="s">
        <v>12</v>
      </c>
      <c r="D258" t="str">
        <f t="shared" si="72"/>
        <v>2</v>
      </c>
      <c r="E258" t="str">
        <f t="shared" si="73"/>
        <v>4</v>
      </c>
      <c r="F258" t="str">
        <f t="shared" si="74"/>
        <v>1</v>
      </c>
      <c r="G258" t="str">
        <f t="shared" si="75"/>
        <v>02</v>
      </c>
      <c r="H258" t="str">
        <f t="shared" si="76"/>
        <v>02</v>
      </c>
      <c r="I258" t="str">
        <f t="shared" si="77"/>
        <v>01</v>
      </c>
      <c r="J258" t="str">
        <f t="shared" si="78"/>
        <v/>
      </c>
      <c r="K258" t="str">
        <f t="shared" si="79"/>
        <v/>
      </c>
      <c r="L258" t="str">
        <f t="shared" ref="L258" si="100">D258&amp;"-"&amp;E258&amp;"-"&amp;F258&amp;"-"&amp;G258&amp;"-"&amp;H258&amp;"-"&amp;I258</f>
        <v>2-4-1-02-02-01</v>
      </c>
      <c r="M258" t="str">
        <f>VLOOKUP(L258,'Sep PREDIS'!$J$3:$K$487,2,FALSE)</f>
        <v>Convenios Entidades Distritales</v>
      </c>
      <c r="N258" t="s">
        <v>147</v>
      </c>
      <c r="O258" s="1">
        <v>0</v>
      </c>
      <c r="P258" s="1">
        <v>1754347826</v>
      </c>
      <c r="Q258" s="1">
        <f t="shared" si="81"/>
        <v>1754347826</v>
      </c>
      <c r="R258" s="1">
        <v>0</v>
      </c>
      <c r="S258" s="1">
        <f t="shared" si="82"/>
        <v>1754347826</v>
      </c>
      <c r="T258" s="1">
        <v>0</v>
      </c>
    </row>
    <row r="259" spans="1:20" x14ac:dyDescent="0.25">
      <c r="A259" t="str">
        <f t="shared" si="70"/>
        <v>215</v>
      </c>
      <c r="B259" t="str">
        <f t="shared" si="71"/>
        <v>01</v>
      </c>
      <c r="C259" t="s">
        <v>12</v>
      </c>
      <c r="D259" t="str">
        <f t="shared" si="72"/>
        <v>2</v>
      </c>
      <c r="E259" t="str">
        <f t="shared" si="73"/>
        <v>4</v>
      </c>
      <c r="F259" t="str">
        <f t="shared" si="74"/>
        <v>5</v>
      </c>
      <c r="G259" t="str">
        <f t="shared" si="75"/>
        <v>03</v>
      </c>
      <c r="H259" t="str">
        <f t="shared" si="76"/>
        <v/>
      </c>
      <c r="I259" t="str">
        <f t="shared" si="77"/>
        <v/>
      </c>
      <c r="J259" t="str">
        <f t="shared" si="78"/>
        <v/>
      </c>
      <c r="K259" t="str">
        <f t="shared" si="79"/>
        <v/>
      </c>
      <c r="L259" t="str">
        <f t="shared" ref="L259:L260" si="101">D259&amp;"-"&amp;E259&amp;"-"&amp;F259&amp;"-"&amp;G259</f>
        <v>2-4-5-03</v>
      </c>
      <c r="M259" t="str">
        <f>VLOOKUP(L259,'Sep PREDIS'!$J$3:$K$487,2,FALSE)</f>
        <v>Rendimientos financieros de valores distintos de acciones</v>
      </c>
      <c r="N259" t="s">
        <v>255</v>
      </c>
      <c r="O259" s="1">
        <v>0</v>
      </c>
      <c r="P259" s="1">
        <v>0</v>
      </c>
      <c r="Q259" s="1">
        <f t="shared" si="81"/>
        <v>0</v>
      </c>
      <c r="R259" s="1">
        <v>3870374</v>
      </c>
      <c r="S259" s="1">
        <f t="shared" si="82"/>
        <v>-3870374</v>
      </c>
      <c r="T259" s="1">
        <v>0</v>
      </c>
    </row>
    <row r="260" spans="1:20" x14ac:dyDescent="0.25">
      <c r="A260" t="str">
        <f t="shared" si="70"/>
        <v>215</v>
      </c>
      <c r="B260" t="str">
        <f t="shared" si="71"/>
        <v>01</v>
      </c>
      <c r="C260" t="s">
        <v>12</v>
      </c>
      <c r="D260" t="str">
        <f t="shared" si="72"/>
        <v>2</v>
      </c>
      <c r="E260" t="str">
        <f t="shared" si="73"/>
        <v>5</v>
      </c>
      <c r="F260" t="str">
        <f t="shared" si="74"/>
        <v>1</v>
      </c>
      <c r="G260" t="str">
        <f t="shared" si="75"/>
        <v>01</v>
      </c>
      <c r="H260" t="str">
        <f t="shared" si="76"/>
        <v/>
      </c>
      <c r="I260" t="str">
        <f t="shared" si="77"/>
        <v/>
      </c>
      <c r="J260" t="str">
        <f t="shared" si="78"/>
        <v/>
      </c>
      <c r="K260" t="str">
        <f t="shared" si="79"/>
        <v/>
      </c>
      <c r="L260" t="str">
        <f t="shared" si="101"/>
        <v>2-5-1-01</v>
      </c>
      <c r="M260" t="str">
        <f>VLOOKUP(L260,'Sep PREDIS'!$J$3:$K$487,2,FALSE)</f>
        <v>Vigencia</v>
      </c>
      <c r="N260" t="s">
        <v>206</v>
      </c>
      <c r="O260" s="1">
        <v>15777489000</v>
      </c>
      <c r="P260" s="1">
        <v>-1200000000</v>
      </c>
      <c r="Q260" s="1">
        <f t="shared" si="81"/>
        <v>14577489000</v>
      </c>
      <c r="R260" s="1">
        <v>4745886693</v>
      </c>
      <c r="S260" s="1">
        <f t="shared" si="82"/>
        <v>9831602307</v>
      </c>
      <c r="T260" s="1">
        <v>0</v>
      </c>
    </row>
    <row r="261" spans="1:20" x14ac:dyDescent="0.25">
      <c r="A261" t="str">
        <f t="shared" si="70"/>
        <v>216</v>
      </c>
      <c r="B261" t="str">
        <f t="shared" si="71"/>
        <v>01</v>
      </c>
      <c r="C261" t="s">
        <v>13</v>
      </c>
      <c r="D261" t="str">
        <f t="shared" si="72"/>
        <v>2</v>
      </c>
      <c r="E261" t="str">
        <f t="shared" si="73"/>
        <v>1</v>
      </c>
      <c r="F261" t="str">
        <f t="shared" si="74"/>
        <v>2</v>
      </c>
      <c r="G261" t="str">
        <f t="shared" si="75"/>
        <v>05</v>
      </c>
      <c r="H261" t="str">
        <f t="shared" si="76"/>
        <v>01</v>
      </c>
      <c r="I261" t="str">
        <f t="shared" si="77"/>
        <v>01</v>
      </c>
      <c r="J261" t="str">
        <f t="shared" si="78"/>
        <v>01</v>
      </c>
      <c r="K261" t="str">
        <f t="shared" si="79"/>
        <v>01</v>
      </c>
      <c r="L261" t="str">
        <f t="shared" si="84"/>
        <v>2-1-2-05-01-01-0001-001</v>
      </c>
      <c r="M261" t="str">
        <f>VLOOKUP(L261,'Sep PREDIS'!$J$3:$K$487,2,FALSE)</f>
        <v>Servicios ejecutivos de la Administración Pública</v>
      </c>
      <c r="N261" t="s">
        <v>98</v>
      </c>
      <c r="O261" s="1">
        <v>185240000</v>
      </c>
      <c r="P261" s="1">
        <v>0</v>
      </c>
      <c r="Q261" s="1">
        <f t="shared" si="81"/>
        <v>185240000</v>
      </c>
      <c r="R261" s="1">
        <v>44652212</v>
      </c>
      <c r="S261" s="1">
        <f t="shared" si="82"/>
        <v>140587788</v>
      </c>
      <c r="T261" s="1">
        <v>0</v>
      </c>
    </row>
    <row r="262" spans="1:20" x14ac:dyDescent="0.25">
      <c r="A262" t="str">
        <f t="shared" ref="A262:A325" si="102">MID(C262,2,3)</f>
        <v>216</v>
      </c>
      <c r="B262" t="str">
        <f t="shared" ref="B262:B325" si="103">MID(C262,6,2)</f>
        <v>01</v>
      </c>
      <c r="C262" t="s">
        <v>13</v>
      </c>
      <c r="D262" t="str">
        <f t="shared" ref="D262:D325" si="104">MID($N262,2,1)</f>
        <v>2</v>
      </c>
      <c r="E262" t="str">
        <f t="shared" ref="E262:E325" si="105">MID($N262,3,1)</f>
        <v>4</v>
      </c>
      <c r="F262" t="str">
        <f t="shared" ref="F262:F325" si="106">MID($N262,5,1)</f>
        <v>1</v>
      </c>
      <c r="G262" t="str">
        <f t="shared" ref="G262:G325" si="107">MID($N262,6,2)</f>
        <v>03</v>
      </c>
      <c r="H262" t="str">
        <f t="shared" ref="H262:H325" si="108">MID($N262,8,2)</f>
        <v/>
      </c>
      <c r="I262" t="str">
        <f t="shared" ref="I262:I325" si="109">MID($N262,10,2)</f>
        <v/>
      </c>
      <c r="J262" t="str">
        <f t="shared" ref="J262:J325" si="110">MID($N262,12,2)</f>
        <v/>
      </c>
      <c r="K262" t="str">
        <f t="shared" ref="K262:K325" si="111">MID($N262,14,2)</f>
        <v/>
      </c>
      <c r="L262" t="str">
        <f>D262&amp;"-"&amp;E262&amp;"-"&amp;F262&amp;"-"&amp;G262</f>
        <v>2-4-1-03</v>
      </c>
      <c r="M262" t="str">
        <f>VLOOKUP(L262,'Sep PREDIS'!$J$3:$K$487,2,FALSE)</f>
        <v>Indemnizaciones Relacionadas con Seguros No de Vida</v>
      </c>
      <c r="N262" t="s">
        <v>254</v>
      </c>
      <c r="O262" s="1">
        <v>0</v>
      </c>
      <c r="P262" s="1">
        <v>0</v>
      </c>
      <c r="Q262" s="1">
        <f t="shared" ref="Q262:Q325" si="112">+O262+P262</f>
        <v>0</v>
      </c>
      <c r="R262" s="1">
        <v>46400779</v>
      </c>
      <c r="S262" s="1">
        <f t="shared" ref="S262:S325" si="113">+Q262-R262</f>
        <v>-46400779</v>
      </c>
      <c r="T262" s="1">
        <v>0</v>
      </c>
    </row>
    <row r="263" spans="1:20" x14ac:dyDescent="0.25">
      <c r="A263" t="str">
        <f t="shared" si="102"/>
        <v>216</v>
      </c>
      <c r="B263" t="str">
        <f t="shared" si="103"/>
        <v>01</v>
      </c>
      <c r="C263" t="s">
        <v>13</v>
      </c>
      <c r="D263" t="str">
        <f t="shared" si="104"/>
        <v>2</v>
      </c>
      <c r="E263" t="str">
        <f t="shared" si="105"/>
        <v>4</v>
      </c>
      <c r="F263" t="str">
        <f t="shared" si="106"/>
        <v>3</v>
      </c>
      <c r="G263" t="str">
        <f t="shared" si="107"/>
        <v>02</v>
      </c>
      <c r="H263" t="str">
        <f t="shared" si="108"/>
        <v>03</v>
      </c>
      <c r="I263" t="str">
        <f t="shared" si="109"/>
        <v/>
      </c>
      <c r="J263" t="str">
        <f t="shared" si="110"/>
        <v/>
      </c>
      <c r="K263" t="str">
        <f t="shared" si="111"/>
        <v/>
      </c>
      <c r="L263" t="str">
        <f t="shared" ref="L263" si="114">D263&amp;"-"&amp;E263&amp;"-"&amp;F263&amp;"-"&amp;G263&amp;"-"&amp;H263</f>
        <v>2-4-3-02-03</v>
      </c>
      <c r="M263" t="str">
        <f>VLOOKUP(L263,'Sep PREDIS'!$J$3:$K$487,2,FALSE)</f>
        <v>Superávit fiscal de ingresos de libre destinación</v>
      </c>
      <c r="N263" t="s">
        <v>157</v>
      </c>
      <c r="O263" s="1">
        <v>170624000</v>
      </c>
      <c r="P263" s="1">
        <v>0</v>
      </c>
      <c r="Q263" s="1">
        <f t="shared" si="112"/>
        <v>170624000</v>
      </c>
      <c r="R263" s="1">
        <v>170624000</v>
      </c>
      <c r="S263" s="1">
        <f t="shared" si="113"/>
        <v>0</v>
      </c>
      <c r="T263" s="1">
        <v>0</v>
      </c>
    </row>
    <row r="264" spans="1:20" x14ac:dyDescent="0.25">
      <c r="A264" t="str">
        <f t="shared" si="102"/>
        <v>216</v>
      </c>
      <c r="B264" t="str">
        <f t="shared" si="103"/>
        <v>01</v>
      </c>
      <c r="C264" t="s">
        <v>13</v>
      </c>
      <c r="D264" t="str">
        <f t="shared" si="104"/>
        <v>2</v>
      </c>
      <c r="E264" t="str">
        <f t="shared" si="105"/>
        <v>5</v>
      </c>
      <c r="F264" t="str">
        <f t="shared" si="106"/>
        <v>1</v>
      </c>
      <c r="G264" t="str">
        <f t="shared" si="107"/>
        <v>01</v>
      </c>
      <c r="H264" t="str">
        <f t="shared" si="108"/>
        <v/>
      </c>
      <c r="I264" t="str">
        <f t="shared" si="109"/>
        <v/>
      </c>
      <c r="J264" t="str">
        <f t="shared" si="110"/>
        <v/>
      </c>
      <c r="K264" t="str">
        <f t="shared" si="111"/>
        <v/>
      </c>
      <c r="L264" t="str">
        <f>D264&amp;"-"&amp;E264&amp;"-"&amp;F264&amp;"-"&amp;G264</f>
        <v>2-5-1-01</v>
      </c>
      <c r="M264" t="str">
        <f>VLOOKUP(L264,'Sep PREDIS'!$J$3:$K$487,2,FALSE)</f>
        <v>Vigencia</v>
      </c>
      <c r="N264" t="s">
        <v>206</v>
      </c>
      <c r="O264" s="1">
        <v>65832770000</v>
      </c>
      <c r="P264" s="1">
        <v>-2237485650</v>
      </c>
      <c r="Q264" s="1">
        <f t="shared" si="112"/>
        <v>63595284350</v>
      </c>
      <c r="R264" s="1">
        <v>52366647332</v>
      </c>
      <c r="S264" s="1">
        <f t="shared" si="113"/>
        <v>11228637018</v>
      </c>
      <c r="T264" s="1">
        <v>10666938256</v>
      </c>
    </row>
    <row r="265" spans="1:20" x14ac:dyDescent="0.25">
      <c r="A265" t="str">
        <f t="shared" si="102"/>
        <v>218</v>
      </c>
      <c r="B265" t="str">
        <f t="shared" si="103"/>
        <v>01</v>
      </c>
      <c r="C265" t="s">
        <v>14</v>
      </c>
      <c r="D265" t="str">
        <f t="shared" si="104"/>
        <v>2</v>
      </c>
      <c r="E265" t="str">
        <f t="shared" si="105"/>
        <v>1</v>
      </c>
      <c r="F265" t="str">
        <f t="shared" si="106"/>
        <v>2</v>
      </c>
      <c r="G265" t="str">
        <f t="shared" si="107"/>
        <v>05</v>
      </c>
      <c r="H265" t="str">
        <f t="shared" si="108"/>
        <v>01</v>
      </c>
      <c r="I265" t="str">
        <f t="shared" si="109"/>
        <v>01</v>
      </c>
      <c r="J265" t="str">
        <f t="shared" si="110"/>
        <v>01</v>
      </c>
      <c r="K265" t="str">
        <f t="shared" si="111"/>
        <v>01</v>
      </c>
      <c r="L265" t="str">
        <f t="shared" ref="L265:L314" si="115">D265&amp;"-"&amp;E265&amp;"-"&amp;F265&amp;"-"&amp;G265&amp;"-"&amp;H265&amp;"-"&amp;I265&amp;"-00"&amp;J265&amp;"-0"&amp;K265</f>
        <v>2-1-2-05-01-01-0001-001</v>
      </c>
      <c r="M265" t="str">
        <f>VLOOKUP(L265,'Sep PREDIS'!$J$3:$K$487,2,FALSE)</f>
        <v>Servicios ejecutivos de la Administración Pública</v>
      </c>
      <c r="N265" t="s">
        <v>98</v>
      </c>
      <c r="O265" s="1">
        <v>1000000000</v>
      </c>
      <c r="P265" s="1">
        <v>0</v>
      </c>
      <c r="Q265" s="1">
        <f t="shared" si="112"/>
        <v>1000000000</v>
      </c>
      <c r="R265" s="1">
        <v>300121869</v>
      </c>
      <c r="S265" s="1">
        <f t="shared" si="113"/>
        <v>699878131</v>
      </c>
      <c r="T265" s="1">
        <v>0</v>
      </c>
    </row>
    <row r="266" spans="1:20" x14ac:dyDescent="0.25">
      <c r="A266" t="str">
        <f t="shared" si="102"/>
        <v>218</v>
      </c>
      <c r="B266" t="str">
        <f t="shared" si="103"/>
        <v>01</v>
      </c>
      <c r="C266" t="s">
        <v>14</v>
      </c>
      <c r="D266" t="str">
        <f t="shared" si="104"/>
        <v>2</v>
      </c>
      <c r="E266" t="str">
        <f t="shared" si="105"/>
        <v>4</v>
      </c>
      <c r="F266" t="str">
        <f t="shared" si="106"/>
        <v>1</v>
      </c>
      <c r="G266" t="str">
        <f t="shared" si="107"/>
        <v>02</v>
      </c>
      <c r="H266" t="str">
        <f t="shared" si="108"/>
        <v>02</v>
      </c>
      <c r="I266" t="str">
        <f t="shared" si="109"/>
        <v>01</v>
      </c>
      <c r="J266" t="str">
        <f t="shared" si="110"/>
        <v/>
      </c>
      <c r="K266" t="str">
        <f t="shared" si="111"/>
        <v/>
      </c>
      <c r="L266" t="str">
        <f t="shared" ref="L266:L272" si="116">D266&amp;"-"&amp;E266&amp;"-"&amp;F266&amp;"-"&amp;G266&amp;"-"&amp;H266&amp;"-"&amp;I266</f>
        <v>2-4-1-02-02-01</v>
      </c>
      <c r="M266" t="str">
        <f>VLOOKUP(L266,'Sep PREDIS'!$J$3:$K$487,2,FALSE)</f>
        <v>Convenios Entidades Distritales</v>
      </c>
      <c r="N266" t="s">
        <v>147</v>
      </c>
      <c r="O266" s="1">
        <v>1670173000</v>
      </c>
      <c r="P266" s="1">
        <v>0</v>
      </c>
      <c r="Q266" s="1">
        <f t="shared" si="112"/>
        <v>1670173000</v>
      </c>
      <c r="R266" s="1">
        <v>1559489366</v>
      </c>
      <c r="S266" s="1">
        <f t="shared" si="113"/>
        <v>110683634</v>
      </c>
      <c r="T266" s="1">
        <v>0</v>
      </c>
    </row>
    <row r="267" spans="1:20" x14ac:dyDescent="0.25">
      <c r="A267" t="str">
        <f t="shared" si="102"/>
        <v>218</v>
      </c>
      <c r="B267" t="str">
        <f t="shared" si="103"/>
        <v>01</v>
      </c>
      <c r="C267" t="s">
        <v>14</v>
      </c>
      <c r="D267" t="str">
        <f t="shared" si="104"/>
        <v>2</v>
      </c>
      <c r="E267" t="str">
        <f t="shared" si="105"/>
        <v>4</v>
      </c>
      <c r="F267" t="str">
        <f t="shared" si="106"/>
        <v>3</v>
      </c>
      <c r="G267" t="str">
        <f t="shared" si="107"/>
        <v>02</v>
      </c>
      <c r="H267" t="str">
        <f t="shared" si="108"/>
        <v>02</v>
      </c>
      <c r="I267" t="str">
        <f t="shared" si="109"/>
        <v/>
      </c>
      <c r="J267" t="str">
        <f t="shared" si="110"/>
        <v/>
      </c>
      <c r="K267" t="str">
        <f t="shared" si="111"/>
        <v/>
      </c>
      <c r="L267" t="str">
        <f t="shared" ref="L267:L269" si="117">D267&amp;"-"&amp;E267&amp;"-"&amp;F267&amp;"-"&amp;G267&amp;"-"&amp;H267</f>
        <v>2-4-3-02-02</v>
      </c>
      <c r="M267" t="str">
        <f>VLOOKUP(L267,'Sep PREDIS'!$J$3:$K$487,2,FALSE)</f>
        <v>Superávit fiscal de ingresos de destinación específica</v>
      </c>
      <c r="N267" t="s">
        <v>156</v>
      </c>
      <c r="O267" s="1">
        <v>2660719000</v>
      </c>
      <c r="P267" s="1">
        <v>-400000000</v>
      </c>
      <c r="Q267" s="1">
        <f t="shared" si="112"/>
        <v>2260719000</v>
      </c>
      <c r="R267" s="1">
        <v>2260719000</v>
      </c>
      <c r="S267" s="1">
        <f t="shared" si="113"/>
        <v>0</v>
      </c>
      <c r="T267" s="1">
        <v>0</v>
      </c>
    </row>
    <row r="268" spans="1:20" x14ac:dyDescent="0.25">
      <c r="A268" t="str">
        <f t="shared" si="102"/>
        <v>218</v>
      </c>
      <c r="B268" t="str">
        <f t="shared" si="103"/>
        <v>01</v>
      </c>
      <c r="C268" t="s">
        <v>14</v>
      </c>
      <c r="D268" t="str">
        <f t="shared" si="104"/>
        <v>2</v>
      </c>
      <c r="E268" t="str">
        <f t="shared" si="105"/>
        <v>4</v>
      </c>
      <c r="F268" t="str">
        <f t="shared" si="106"/>
        <v>3</v>
      </c>
      <c r="G268" t="str">
        <f t="shared" si="107"/>
        <v>02</v>
      </c>
      <c r="H268" t="str">
        <f t="shared" si="108"/>
        <v>03</v>
      </c>
      <c r="I268" t="str">
        <f t="shared" si="109"/>
        <v/>
      </c>
      <c r="J268" t="str">
        <f t="shared" si="110"/>
        <v/>
      </c>
      <c r="K268" t="str">
        <f t="shared" si="111"/>
        <v/>
      </c>
      <c r="L268" t="str">
        <f t="shared" si="117"/>
        <v>2-4-3-02-03</v>
      </c>
      <c r="M268" t="str">
        <f>VLOOKUP(L268,'Sep PREDIS'!$J$3:$K$487,2,FALSE)</f>
        <v>Superávit fiscal de ingresos de libre destinación</v>
      </c>
      <c r="N268" t="s">
        <v>157</v>
      </c>
      <c r="O268" s="1">
        <v>0</v>
      </c>
      <c r="P268" s="1">
        <v>400000000</v>
      </c>
      <c r="Q268" s="1">
        <f t="shared" si="112"/>
        <v>400000000</v>
      </c>
      <c r="R268" s="1">
        <v>400000000</v>
      </c>
      <c r="S268" s="1">
        <f t="shared" si="113"/>
        <v>0</v>
      </c>
      <c r="T268" s="1">
        <v>0</v>
      </c>
    </row>
    <row r="269" spans="1:20" x14ac:dyDescent="0.25">
      <c r="A269" t="str">
        <f t="shared" si="102"/>
        <v>218</v>
      </c>
      <c r="B269" t="str">
        <f t="shared" si="103"/>
        <v>01</v>
      </c>
      <c r="C269" t="s">
        <v>14</v>
      </c>
      <c r="D269" t="str">
        <f t="shared" si="104"/>
        <v>2</v>
      </c>
      <c r="E269" t="str">
        <f t="shared" si="105"/>
        <v>4</v>
      </c>
      <c r="F269" t="str">
        <f t="shared" si="106"/>
        <v>3</v>
      </c>
      <c r="G269" t="str">
        <f t="shared" si="107"/>
        <v>03</v>
      </c>
      <c r="H269" t="str">
        <f t="shared" si="108"/>
        <v>03</v>
      </c>
      <c r="I269" t="str">
        <f t="shared" si="109"/>
        <v/>
      </c>
      <c r="J269" t="str">
        <f t="shared" si="110"/>
        <v/>
      </c>
      <c r="K269" t="str">
        <f t="shared" si="111"/>
        <v/>
      </c>
      <c r="L269" t="str">
        <f t="shared" si="117"/>
        <v>2-4-3-03-03</v>
      </c>
      <c r="M269" t="str">
        <f>VLOOKUP(L269,'Sep PREDIS'!$J$3:$K$487,2,FALSE)</f>
        <v>Superávit fiscal no incorporado de ingresos de libre destinación</v>
      </c>
      <c r="N269" t="s">
        <v>161</v>
      </c>
      <c r="O269" s="1">
        <v>456671000</v>
      </c>
      <c r="P269" s="1">
        <v>0</v>
      </c>
      <c r="Q269" s="1">
        <f t="shared" si="112"/>
        <v>456671000</v>
      </c>
      <c r="R269" s="1">
        <v>456671000</v>
      </c>
      <c r="S269" s="1">
        <f t="shared" si="113"/>
        <v>0</v>
      </c>
      <c r="T269" s="1">
        <v>0</v>
      </c>
    </row>
    <row r="270" spans="1:20" x14ac:dyDescent="0.25">
      <c r="A270" t="str">
        <f t="shared" si="102"/>
        <v>218</v>
      </c>
      <c r="B270" t="str">
        <f t="shared" si="103"/>
        <v>01</v>
      </c>
      <c r="C270" t="s">
        <v>14</v>
      </c>
      <c r="D270" t="str">
        <f t="shared" si="104"/>
        <v>2</v>
      </c>
      <c r="E270" t="str">
        <f t="shared" si="105"/>
        <v>4</v>
      </c>
      <c r="F270" t="str">
        <f t="shared" si="106"/>
        <v>7</v>
      </c>
      <c r="G270" t="str">
        <f t="shared" si="107"/>
        <v>01</v>
      </c>
      <c r="H270" t="str">
        <f t="shared" si="108"/>
        <v/>
      </c>
      <c r="I270" t="str">
        <f t="shared" si="109"/>
        <v/>
      </c>
      <c r="J270" t="str">
        <f t="shared" si="110"/>
        <v/>
      </c>
      <c r="K270" t="str">
        <f t="shared" si="111"/>
        <v/>
      </c>
      <c r="L270" t="str">
        <f t="shared" ref="L270:L271" si="118">D270&amp;"-"&amp;E270&amp;"-"&amp;F270&amp;"-"&amp;G270</f>
        <v>2-4-7-01</v>
      </c>
      <c r="M270" t="str">
        <f>VLOOKUP(L270,'Sep PREDIS'!$J$3:$K$487,2,FALSE)</f>
        <v>Establecimientos públicos</v>
      </c>
      <c r="N270" t="s">
        <v>204</v>
      </c>
      <c r="O270" s="1">
        <v>0</v>
      </c>
      <c r="P270" s="1">
        <v>3120204345</v>
      </c>
      <c r="Q270" s="1">
        <f t="shared" si="112"/>
        <v>3120204345</v>
      </c>
      <c r="R270" s="1">
        <v>3120204345</v>
      </c>
      <c r="S270" s="1">
        <f t="shared" si="113"/>
        <v>0</v>
      </c>
      <c r="T270" s="1">
        <v>0</v>
      </c>
    </row>
    <row r="271" spans="1:20" x14ac:dyDescent="0.25">
      <c r="A271" t="str">
        <f t="shared" si="102"/>
        <v>218</v>
      </c>
      <c r="B271" t="str">
        <f t="shared" si="103"/>
        <v>01</v>
      </c>
      <c r="C271" t="s">
        <v>14</v>
      </c>
      <c r="D271" t="str">
        <f t="shared" si="104"/>
        <v>2</v>
      </c>
      <c r="E271" t="str">
        <f t="shared" si="105"/>
        <v>5</v>
      </c>
      <c r="F271" t="str">
        <f t="shared" si="106"/>
        <v>1</v>
      </c>
      <c r="G271" t="str">
        <f t="shared" si="107"/>
        <v>01</v>
      </c>
      <c r="H271" t="str">
        <f t="shared" si="108"/>
        <v/>
      </c>
      <c r="I271" t="str">
        <f t="shared" si="109"/>
        <v/>
      </c>
      <c r="J271" t="str">
        <f t="shared" si="110"/>
        <v/>
      </c>
      <c r="K271" t="str">
        <f t="shared" si="111"/>
        <v/>
      </c>
      <c r="L271" t="str">
        <f t="shared" si="118"/>
        <v>2-5-1-01</v>
      </c>
      <c r="M271" t="str">
        <f>VLOOKUP(L271,'Sep PREDIS'!$J$3:$K$487,2,FALSE)</f>
        <v>Vigencia</v>
      </c>
      <c r="N271" t="s">
        <v>206</v>
      </c>
      <c r="O271" s="1">
        <v>52508069000</v>
      </c>
      <c r="P271" s="1">
        <v>-4917397899</v>
      </c>
      <c r="Q271" s="1">
        <f t="shared" si="112"/>
        <v>47590671101</v>
      </c>
      <c r="R271" s="1">
        <v>24718569779</v>
      </c>
      <c r="S271" s="1">
        <f t="shared" si="113"/>
        <v>22872101322</v>
      </c>
      <c r="T271" s="1">
        <v>21694458292</v>
      </c>
    </row>
    <row r="272" spans="1:20" x14ac:dyDescent="0.25">
      <c r="A272" t="str">
        <f t="shared" si="102"/>
        <v>219</v>
      </c>
      <c r="B272" t="str">
        <f t="shared" si="103"/>
        <v>01</v>
      </c>
      <c r="C272" t="s">
        <v>15</v>
      </c>
      <c r="D272" t="str">
        <f t="shared" si="104"/>
        <v>2</v>
      </c>
      <c r="E272" t="str">
        <f t="shared" si="105"/>
        <v>4</v>
      </c>
      <c r="F272" t="str">
        <f t="shared" si="106"/>
        <v>1</v>
      </c>
      <c r="G272" t="str">
        <f t="shared" si="107"/>
        <v>02</v>
      </c>
      <c r="H272" t="str">
        <f t="shared" si="108"/>
        <v>02</v>
      </c>
      <c r="I272" t="str">
        <f t="shared" si="109"/>
        <v>01</v>
      </c>
      <c r="J272" t="str">
        <f t="shared" si="110"/>
        <v/>
      </c>
      <c r="K272" t="str">
        <f t="shared" si="111"/>
        <v/>
      </c>
      <c r="L272" t="str">
        <f t="shared" si="116"/>
        <v>2-4-1-02-02-01</v>
      </c>
      <c r="M272" t="str">
        <f>VLOOKUP(L272,'Sep PREDIS'!$J$3:$K$487,2,FALSE)</f>
        <v>Convenios Entidades Distritales</v>
      </c>
      <c r="N272" t="s">
        <v>147</v>
      </c>
      <c r="O272" s="1">
        <v>400000000</v>
      </c>
      <c r="P272" s="1">
        <v>1397802100</v>
      </c>
      <c r="Q272" s="1">
        <f t="shared" si="112"/>
        <v>1797802100</v>
      </c>
      <c r="R272" s="1">
        <v>1478241680</v>
      </c>
      <c r="S272" s="1">
        <f t="shared" si="113"/>
        <v>319560420</v>
      </c>
      <c r="T272" s="1">
        <v>0</v>
      </c>
    </row>
    <row r="273" spans="1:20" x14ac:dyDescent="0.25">
      <c r="A273" t="str">
        <f t="shared" si="102"/>
        <v>219</v>
      </c>
      <c r="B273" t="str">
        <f t="shared" si="103"/>
        <v>01</v>
      </c>
      <c r="C273" t="s">
        <v>15</v>
      </c>
      <c r="D273" t="str">
        <f t="shared" si="104"/>
        <v>2</v>
      </c>
      <c r="E273" t="str">
        <f t="shared" si="105"/>
        <v>4</v>
      </c>
      <c r="F273" t="str">
        <f t="shared" si="106"/>
        <v>3</v>
      </c>
      <c r="G273" t="str">
        <f t="shared" si="107"/>
        <v>02</v>
      </c>
      <c r="H273" t="str">
        <f t="shared" si="108"/>
        <v>03</v>
      </c>
      <c r="I273" t="str">
        <f t="shared" si="109"/>
        <v/>
      </c>
      <c r="J273" t="str">
        <f t="shared" si="110"/>
        <v/>
      </c>
      <c r="K273" t="str">
        <f t="shared" si="111"/>
        <v/>
      </c>
      <c r="L273" t="str">
        <f t="shared" ref="L273:L279" si="119">D273&amp;"-"&amp;E273&amp;"-"&amp;F273&amp;"-"&amp;G273&amp;"-"&amp;H273</f>
        <v>2-4-3-02-03</v>
      </c>
      <c r="M273" t="str">
        <f>VLOOKUP(L273,'Sep PREDIS'!$J$3:$K$487,2,FALSE)</f>
        <v>Superávit fiscal de ingresos de libre destinación</v>
      </c>
      <c r="N273" t="s">
        <v>157</v>
      </c>
      <c r="O273" s="1">
        <v>11648000</v>
      </c>
      <c r="P273" s="1">
        <v>0</v>
      </c>
      <c r="Q273" s="1">
        <f t="shared" si="112"/>
        <v>11648000</v>
      </c>
      <c r="R273" s="1">
        <v>11648000</v>
      </c>
      <c r="S273" s="1">
        <f t="shared" si="113"/>
        <v>0</v>
      </c>
      <c r="T273" s="1">
        <v>0</v>
      </c>
    </row>
    <row r="274" spans="1:20" x14ac:dyDescent="0.25">
      <c r="A274" t="str">
        <f t="shared" si="102"/>
        <v>219</v>
      </c>
      <c r="B274" t="str">
        <f t="shared" si="103"/>
        <v>01</v>
      </c>
      <c r="C274" t="s">
        <v>15</v>
      </c>
      <c r="D274" t="str">
        <f t="shared" si="104"/>
        <v>2</v>
      </c>
      <c r="E274" t="str">
        <f t="shared" si="105"/>
        <v>4</v>
      </c>
      <c r="F274" t="str">
        <f t="shared" si="106"/>
        <v>5</v>
      </c>
      <c r="G274" t="str">
        <f t="shared" si="107"/>
        <v>02</v>
      </c>
      <c r="H274" t="str">
        <f t="shared" si="108"/>
        <v>04</v>
      </c>
      <c r="I274" t="str">
        <f t="shared" si="109"/>
        <v/>
      </c>
      <c r="J274" t="str">
        <f t="shared" si="110"/>
        <v/>
      </c>
      <c r="K274" t="str">
        <f t="shared" si="111"/>
        <v/>
      </c>
      <c r="L274" t="str">
        <f t="shared" si="119"/>
        <v>2-4-5-02-04</v>
      </c>
      <c r="M274" t="str">
        <f>VLOOKUP(L274,'Sep PREDIS'!$J$3:$K$487,2,FALSE)</f>
        <v>Recursos propios de libre destinación</v>
      </c>
      <c r="N274" t="s">
        <v>186</v>
      </c>
      <c r="O274" s="1">
        <v>0</v>
      </c>
      <c r="P274" s="1">
        <v>0</v>
      </c>
      <c r="Q274" s="1">
        <f t="shared" si="112"/>
        <v>0</v>
      </c>
      <c r="R274" s="1">
        <v>826210</v>
      </c>
      <c r="S274" s="1">
        <f t="shared" si="113"/>
        <v>-826210</v>
      </c>
      <c r="T274" s="1">
        <v>0</v>
      </c>
    </row>
    <row r="275" spans="1:20" x14ac:dyDescent="0.25">
      <c r="A275" t="str">
        <f t="shared" si="102"/>
        <v>219</v>
      </c>
      <c r="B275" t="str">
        <f t="shared" si="103"/>
        <v>01</v>
      </c>
      <c r="C275" t="s">
        <v>15</v>
      </c>
      <c r="D275" t="str">
        <f t="shared" si="104"/>
        <v>2</v>
      </c>
      <c r="E275" t="str">
        <f t="shared" si="105"/>
        <v>5</v>
      </c>
      <c r="F275" t="str">
        <f t="shared" si="106"/>
        <v>1</v>
      </c>
      <c r="G275" t="str">
        <f t="shared" si="107"/>
        <v>01</v>
      </c>
      <c r="H275" t="str">
        <f t="shared" si="108"/>
        <v/>
      </c>
      <c r="I275" t="str">
        <f t="shared" si="109"/>
        <v/>
      </c>
      <c r="J275" t="str">
        <f t="shared" si="110"/>
        <v/>
      </c>
      <c r="K275" t="str">
        <f t="shared" si="111"/>
        <v/>
      </c>
      <c r="L275" t="str">
        <f>D275&amp;"-"&amp;E275&amp;"-"&amp;F275&amp;"-"&amp;G275</f>
        <v>2-5-1-01</v>
      </c>
      <c r="M275" t="str">
        <f>VLOOKUP(L275,'Sep PREDIS'!$J$3:$K$487,2,FALSE)</f>
        <v>Vigencia</v>
      </c>
      <c r="N275" t="s">
        <v>206</v>
      </c>
      <c r="O275" s="1">
        <v>10368329000</v>
      </c>
      <c r="P275" s="1">
        <v>-73853272</v>
      </c>
      <c r="Q275" s="1">
        <f t="shared" si="112"/>
        <v>10294475728</v>
      </c>
      <c r="R275" s="1">
        <v>8667659928</v>
      </c>
      <c r="S275" s="1">
        <f t="shared" si="113"/>
        <v>1626815800</v>
      </c>
      <c r="T275" s="1">
        <v>1029637063</v>
      </c>
    </row>
    <row r="276" spans="1:20" x14ac:dyDescent="0.25">
      <c r="A276" t="str">
        <f t="shared" si="102"/>
        <v>220</v>
      </c>
      <c r="B276" t="str">
        <f t="shared" si="103"/>
        <v>01</v>
      </c>
      <c r="C276" t="s">
        <v>16</v>
      </c>
      <c r="D276" t="str">
        <f t="shared" si="104"/>
        <v>2</v>
      </c>
      <c r="E276" t="str">
        <f t="shared" si="105"/>
        <v>4</v>
      </c>
      <c r="F276" t="str">
        <f t="shared" si="106"/>
        <v>3</v>
      </c>
      <c r="G276" t="str">
        <f t="shared" si="107"/>
        <v>03</v>
      </c>
      <c r="H276" t="str">
        <f t="shared" si="108"/>
        <v>03</v>
      </c>
      <c r="I276" t="str">
        <f t="shared" si="109"/>
        <v/>
      </c>
      <c r="J276" t="str">
        <f t="shared" si="110"/>
        <v/>
      </c>
      <c r="K276" t="str">
        <f t="shared" si="111"/>
        <v/>
      </c>
      <c r="L276" t="str">
        <f t="shared" si="119"/>
        <v>2-4-3-03-03</v>
      </c>
      <c r="M276" t="str">
        <f>VLOOKUP(L276,'Sep PREDIS'!$J$3:$K$487,2,FALSE)</f>
        <v>Superávit fiscal no incorporado de ingresos de libre destinación</v>
      </c>
      <c r="N276" t="s">
        <v>161</v>
      </c>
      <c r="O276" s="1">
        <v>208601000</v>
      </c>
      <c r="P276" s="1">
        <v>0</v>
      </c>
      <c r="Q276" s="1">
        <f t="shared" si="112"/>
        <v>208601000</v>
      </c>
      <c r="R276" s="1">
        <v>208601000</v>
      </c>
      <c r="S276" s="1">
        <f t="shared" si="113"/>
        <v>0</v>
      </c>
      <c r="T276" s="1">
        <v>0</v>
      </c>
    </row>
    <row r="277" spans="1:20" x14ac:dyDescent="0.25">
      <c r="A277" t="str">
        <f t="shared" si="102"/>
        <v>220</v>
      </c>
      <c r="B277" t="str">
        <f t="shared" si="103"/>
        <v>01</v>
      </c>
      <c r="C277" t="s">
        <v>16</v>
      </c>
      <c r="D277" t="str">
        <f t="shared" si="104"/>
        <v>2</v>
      </c>
      <c r="E277" t="str">
        <f t="shared" si="105"/>
        <v>5</v>
      </c>
      <c r="F277" t="str">
        <f t="shared" si="106"/>
        <v>1</v>
      </c>
      <c r="G277" t="str">
        <f t="shared" si="107"/>
        <v>01</v>
      </c>
      <c r="H277" t="str">
        <f t="shared" si="108"/>
        <v/>
      </c>
      <c r="I277" t="str">
        <f t="shared" si="109"/>
        <v/>
      </c>
      <c r="J277" t="str">
        <f t="shared" si="110"/>
        <v/>
      </c>
      <c r="K277" t="str">
        <f t="shared" si="111"/>
        <v/>
      </c>
      <c r="L277" t="str">
        <f t="shared" ref="L277:L278" si="120">D277&amp;"-"&amp;E277&amp;"-"&amp;F277&amp;"-"&amp;G277</f>
        <v>2-5-1-01</v>
      </c>
      <c r="M277" t="str">
        <f>VLOOKUP(L277,'Sep PREDIS'!$J$3:$K$487,2,FALSE)</f>
        <v>Vigencia</v>
      </c>
      <c r="N277" t="s">
        <v>206</v>
      </c>
      <c r="O277" s="1">
        <v>39187547000</v>
      </c>
      <c r="P277" s="1">
        <v>-1278500000</v>
      </c>
      <c r="Q277" s="1">
        <f t="shared" si="112"/>
        <v>37909047000</v>
      </c>
      <c r="R277" s="1">
        <v>27608990558</v>
      </c>
      <c r="S277" s="1">
        <f t="shared" si="113"/>
        <v>10300056442</v>
      </c>
      <c r="T277" s="1">
        <v>8556191607</v>
      </c>
    </row>
    <row r="278" spans="1:20" x14ac:dyDescent="0.25">
      <c r="A278" t="str">
        <f t="shared" si="102"/>
        <v>221</v>
      </c>
      <c r="B278" t="str">
        <f t="shared" si="103"/>
        <v>01</v>
      </c>
      <c r="C278" t="s">
        <v>17</v>
      </c>
      <c r="D278" t="str">
        <f t="shared" si="104"/>
        <v>2</v>
      </c>
      <c r="E278" t="str">
        <f t="shared" si="105"/>
        <v>5</v>
      </c>
      <c r="F278" t="str">
        <f t="shared" si="106"/>
        <v>1</v>
      </c>
      <c r="G278" t="str">
        <f t="shared" si="107"/>
        <v>01</v>
      </c>
      <c r="H278" t="str">
        <f t="shared" si="108"/>
        <v/>
      </c>
      <c r="I278" t="str">
        <f t="shared" si="109"/>
        <v/>
      </c>
      <c r="J278" t="str">
        <f t="shared" si="110"/>
        <v/>
      </c>
      <c r="K278" t="str">
        <f t="shared" si="111"/>
        <v/>
      </c>
      <c r="L278" t="str">
        <f t="shared" si="120"/>
        <v>2-5-1-01</v>
      </c>
      <c r="M278" t="str">
        <f>VLOOKUP(L278,'Sep PREDIS'!$J$3:$K$487,2,FALSE)</f>
        <v>Vigencia</v>
      </c>
      <c r="N278" t="s">
        <v>206</v>
      </c>
      <c r="O278" s="1">
        <v>23947217000</v>
      </c>
      <c r="P278" s="1">
        <v>-580522800</v>
      </c>
      <c r="Q278" s="1">
        <f t="shared" si="112"/>
        <v>23366694200</v>
      </c>
      <c r="R278" s="1">
        <v>16991418747</v>
      </c>
      <c r="S278" s="1">
        <f t="shared" si="113"/>
        <v>6375275453</v>
      </c>
      <c r="T278" s="1">
        <v>0</v>
      </c>
    </row>
    <row r="279" spans="1:20" x14ac:dyDescent="0.25">
      <c r="A279" t="str">
        <f t="shared" si="102"/>
        <v>222</v>
      </c>
      <c r="B279" t="str">
        <f t="shared" si="103"/>
        <v>01</v>
      </c>
      <c r="C279" t="s">
        <v>18</v>
      </c>
      <c r="D279" t="str">
        <f t="shared" si="104"/>
        <v>2</v>
      </c>
      <c r="E279" t="str">
        <f t="shared" si="105"/>
        <v>1</v>
      </c>
      <c r="F279" t="str">
        <f t="shared" si="106"/>
        <v>2</v>
      </c>
      <c r="G279" t="str">
        <f t="shared" si="107"/>
        <v>01</v>
      </c>
      <c r="H279" t="str">
        <f t="shared" si="108"/>
        <v>11</v>
      </c>
      <c r="I279" t="str">
        <f t="shared" si="109"/>
        <v/>
      </c>
      <c r="J279" t="str">
        <f t="shared" si="110"/>
        <v/>
      </c>
      <c r="K279" t="str">
        <f t="shared" si="111"/>
        <v/>
      </c>
      <c r="L279" t="str">
        <f t="shared" si="119"/>
        <v>2-1-2-01-11</v>
      </c>
      <c r="M279" t="str">
        <f>VLOOKUP(L279,'Sep PREDIS'!$J$3:$K$487,2,FALSE)</f>
        <v>Aprovechamiento Económico del Espacio Público</v>
      </c>
      <c r="N279" t="s">
        <v>62</v>
      </c>
      <c r="O279" s="1">
        <v>2000000000</v>
      </c>
      <c r="P279" s="1">
        <v>-1540875561</v>
      </c>
      <c r="Q279" s="1">
        <f t="shared" si="112"/>
        <v>459124439</v>
      </c>
      <c r="R279" s="1">
        <v>546341419</v>
      </c>
      <c r="S279" s="1">
        <f t="shared" si="113"/>
        <v>-87216980</v>
      </c>
      <c r="T279" s="1">
        <v>0</v>
      </c>
    </row>
    <row r="280" spans="1:20" x14ac:dyDescent="0.25">
      <c r="A280" t="str">
        <f t="shared" si="102"/>
        <v>222</v>
      </c>
      <c r="B280" t="str">
        <f t="shared" si="103"/>
        <v>01</v>
      </c>
      <c r="C280" t="s">
        <v>18</v>
      </c>
      <c r="D280" t="str">
        <f t="shared" si="104"/>
        <v>2</v>
      </c>
      <c r="E280" t="str">
        <f t="shared" si="105"/>
        <v>1</v>
      </c>
      <c r="F280" t="str">
        <f t="shared" si="106"/>
        <v>2</v>
      </c>
      <c r="G280" t="str">
        <f t="shared" si="107"/>
        <v>05</v>
      </c>
      <c r="H280" t="str">
        <f t="shared" si="108"/>
        <v>01</v>
      </c>
      <c r="I280" t="str">
        <f t="shared" si="109"/>
        <v>01</v>
      </c>
      <c r="J280" t="str">
        <f t="shared" si="110"/>
        <v>01</v>
      </c>
      <c r="K280" t="str">
        <f t="shared" si="111"/>
        <v>01</v>
      </c>
      <c r="L280" t="str">
        <f t="shared" si="115"/>
        <v>2-1-2-05-01-01-0001-001</v>
      </c>
      <c r="M280" t="str">
        <f>VLOOKUP(L280,'Sep PREDIS'!$J$3:$K$487,2,FALSE)</f>
        <v>Servicios ejecutivos de la Administración Pública</v>
      </c>
      <c r="N280" t="s">
        <v>98</v>
      </c>
      <c r="O280" s="1">
        <v>11325000000</v>
      </c>
      <c r="P280" s="1">
        <v>-6421967159</v>
      </c>
      <c r="Q280" s="1">
        <f t="shared" si="112"/>
        <v>4903032841</v>
      </c>
      <c r="R280" s="1">
        <v>2499246265</v>
      </c>
      <c r="S280" s="1">
        <f t="shared" si="113"/>
        <v>2403786576</v>
      </c>
      <c r="T280" s="1">
        <v>0</v>
      </c>
    </row>
    <row r="281" spans="1:20" x14ac:dyDescent="0.25">
      <c r="A281" t="str">
        <f t="shared" si="102"/>
        <v>222</v>
      </c>
      <c r="B281" t="str">
        <f t="shared" si="103"/>
        <v>01</v>
      </c>
      <c r="C281" t="s">
        <v>18</v>
      </c>
      <c r="D281" t="str">
        <f t="shared" si="104"/>
        <v>2</v>
      </c>
      <c r="E281" t="str">
        <f t="shared" si="105"/>
        <v>4</v>
      </c>
      <c r="F281" t="str">
        <f t="shared" si="106"/>
        <v>1</v>
      </c>
      <c r="G281" t="str">
        <f t="shared" si="107"/>
        <v>02</v>
      </c>
      <c r="H281" t="str">
        <f t="shared" si="108"/>
        <v>02</v>
      </c>
      <c r="I281" t="str">
        <f t="shared" si="109"/>
        <v>01</v>
      </c>
      <c r="J281" t="str">
        <f t="shared" si="110"/>
        <v/>
      </c>
      <c r="K281" t="str">
        <f t="shared" si="111"/>
        <v/>
      </c>
      <c r="L281" t="str">
        <f t="shared" ref="L281" si="121">D281&amp;"-"&amp;E281&amp;"-"&amp;F281&amp;"-"&amp;G281&amp;"-"&amp;H281&amp;"-"&amp;I281</f>
        <v>2-4-1-02-02-01</v>
      </c>
      <c r="M281" t="str">
        <f>VLOOKUP(L281,'Sep PREDIS'!$J$3:$K$487,2,FALSE)</f>
        <v>Convenios Entidades Distritales</v>
      </c>
      <c r="N281" t="s">
        <v>147</v>
      </c>
      <c r="O281" s="1">
        <v>750000000</v>
      </c>
      <c r="P281" s="1">
        <v>11783454639</v>
      </c>
      <c r="Q281" s="1">
        <f t="shared" si="112"/>
        <v>12533454639</v>
      </c>
      <c r="R281" s="1">
        <v>12478539630</v>
      </c>
      <c r="S281" s="1">
        <f t="shared" si="113"/>
        <v>54915009</v>
      </c>
      <c r="T281" s="1">
        <v>0</v>
      </c>
    </row>
    <row r="282" spans="1:20" x14ac:dyDescent="0.25">
      <c r="A282" t="str">
        <f t="shared" si="102"/>
        <v>222</v>
      </c>
      <c r="B282" t="str">
        <f t="shared" si="103"/>
        <v>01</v>
      </c>
      <c r="C282" t="s">
        <v>18</v>
      </c>
      <c r="D282" t="str">
        <f t="shared" si="104"/>
        <v>2</v>
      </c>
      <c r="E282" t="str">
        <f t="shared" si="105"/>
        <v>4</v>
      </c>
      <c r="F282" t="str">
        <f t="shared" si="106"/>
        <v>3</v>
      </c>
      <c r="G282" t="str">
        <f t="shared" si="107"/>
        <v>02</v>
      </c>
      <c r="H282" t="str">
        <f t="shared" si="108"/>
        <v>02</v>
      </c>
      <c r="I282" t="str">
        <f t="shared" si="109"/>
        <v/>
      </c>
      <c r="J282" t="str">
        <f t="shared" si="110"/>
        <v/>
      </c>
      <c r="K282" t="str">
        <f t="shared" si="111"/>
        <v/>
      </c>
      <c r="L282" t="str">
        <f t="shared" ref="L282:L286" si="122">D282&amp;"-"&amp;E282&amp;"-"&amp;F282&amp;"-"&amp;G282&amp;"-"&amp;H282</f>
        <v>2-4-3-02-02</v>
      </c>
      <c r="M282" t="str">
        <f>VLOOKUP(L282,'Sep PREDIS'!$J$3:$K$487,2,FALSE)</f>
        <v>Superávit fiscal de ingresos de destinación específica</v>
      </c>
      <c r="N282" t="s">
        <v>156</v>
      </c>
      <c r="O282" s="1">
        <v>219449000</v>
      </c>
      <c r="P282" s="1">
        <v>0</v>
      </c>
      <c r="Q282" s="1">
        <f t="shared" si="112"/>
        <v>219449000</v>
      </c>
      <c r="R282" s="1">
        <v>219449000</v>
      </c>
      <c r="S282" s="1">
        <f t="shared" si="113"/>
        <v>0</v>
      </c>
      <c r="T282" s="1">
        <v>0</v>
      </c>
    </row>
    <row r="283" spans="1:20" x14ac:dyDescent="0.25">
      <c r="A283" t="str">
        <f t="shared" si="102"/>
        <v>222</v>
      </c>
      <c r="B283" t="str">
        <f t="shared" si="103"/>
        <v>01</v>
      </c>
      <c r="C283" t="s">
        <v>18</v>
      </c>
      <c r="D283" t="str">
        <f t="shared" si="104"/>
        <v>2</v>
      </c>
      <c r="E283" t="str">
        <f t="shared" si="105"/>
        <v>4</v>
      </c>
      <c r="F283" t="str">
        <f t="shared" si="106"/>
        <v>3</v>
      </c>
      <c r="G283" t="str">
        <f t="shared" si="107"/>
        <v>02</v>
      </c>
      <c r="H283" t="str">
        <f t="shared" si="108"/>
        <v>03</v>
      </c>
      <c r="I283" t="str">
        <f t="shared" si="109"/>
        <v/>
      </c>
      <c r="J283" t="str">
        <f t="shared" si="110"/>
        <v/>
      </c>
      <c r="K283" t="str">
        <f t="shared" si="111"/>
        <v/>
      </c>
      <c r="L283" t="str">
        <f t="shared" si="122"/>
        <v>2-4-3-02-03</v>
      </c>
      <c r="M283" t="str">
        <f>VLOOKUP(L283,'Sep PREDIS'!$J$3:$K$487,2,FALSE)</f>
        <v>Superávit fiscal de ingresos de libre destinación</v>
      </c>
      <c r="N283" t="s">
        <v>157</v>
      </c>
      <c r="O283" s="1">
        <v>886000000</v>
      </c>
      <c r="P283" s="1">
        <v>0</v>
      </c>
      <c r="Q283" s="1">
        <f t="shared" si="112"/>
        <v>886000000</v>
      </c>
      <c r="R283" s="1">
        <v>886000000</v>
      </c>
      <c r="S283" s="1">
        <f t="shared" si="113"/>
        <v>0</v>
      </c>
      <c r="T283" s="1">
        <v>0</v>
      </c>
    </row>
    <row r="284" spans="1:20" x14ac:dyDescent="0.25">
      <c r="A284" t="str">
        <f t="shared" si="102"/>
        <v>222</v>
      </c>
      <c r="B284" t="str">
        <f t="shared" si="103"/>
        <v>01</v>
      </c>
      <c r="C284" t="s">
        <v>18</v>
      </c>
      <c r="D284" t="str">
        <f t="shared" si="104"/>
        <v>2</v>
      </c>
      <c r="E284" t="str">
        <f t="shared" si="105"/>
        <v>4</v>
      </c>
      <c r="F284" t="str">
        <f t="shared" si="106"/>
        <v>3</v>
      </c>
      <c r="G284" t="str">
        <f t="shared" si="107"/>
        <v>03</v>
      </c>
      <c r="H284" t="str">
        <f t="shared" si="108"/>
        <v>02</v>
      </c>
      <c r="I284" t="str">
        <f t="shared" si="109"/>
        <v/>
      </c>
      <c r="J284" t="str">
        <f t="shared" si="110"/>
        <v/>
      </c>
      <c r="K284" t="str">
        <f t="shared" si="111"/>
        <v/>
      </c>
      <c r="L284" t="str">
        <f t="shared" si="122"/>
        <v>2-4-3-03-02</v>
      </c>
      <c r="M284" t="str">
        <f>VLOOKUP(L284,'Sep PREDIS'!$J$3:$K$487,2,FALSE)</f>
        <v>Superávit fiscal no incorporado de ingresos de destinación específica</v>
      </c>
      <c r="N284" t="s">
        <v>160</v>
      </c>
      <c r="O284" s="1">
        <v>194002000</v>
      </c>
      <c r="P284" s="1">
        <v>0</v>
      </c>
      <c r="Q284" s="1">
        <f t="shared" si="112"/>
        <v>194002000</v>
      </c>
      <c r="R284" s="1">
        <v>185339736</v>
      </c>
      <c r="S284" s="1">
        <f t="shared" si="113"/>
        <v>8662264</v>
      </c>
      <c r="T284" s="1">
        <v>0</v>
      </c>
    </row>
    <row r="285" spans="1:20" x14ac:dyDescent="0.25">
      <c r="A285" t="str">
        <f t="shared" si="102"/>
        <v>222</v>
      </c>
      <c r="B285" t="str">
        <f t="shared" si="103"/>
        <v>01</v>
      </c>
      <c r="C285" t="s">
        <v>18</v>
      </c>
      <c r="D285" t="str">
        <f t="shared" si="104"/>
        <v>2</v>
      </c>
      <c r="E285" t="str">
        <f t="shared" si="105"/>
        <v>4</v>
      </c>
      <c r="F285" t="str">
        <f t="shared" si="106"/>
        <v>3</v>
      </c>
      <c r="G285" t="str">
        <f t="shared" si="107"/>
        <v>03</v>
      </c>
      <c r="H285" t="str">
        <f t="shared" si="108"/>
        <v>03</v>
      </c>
      <c r="I285" t="str">
        <f t="shared" si="109"/>
        <v/>
      </c>
      <c r="J285" t="str">
        <f t="shared" si="110"/>
        <v/>
      </c>
      <c r="K285" t="str">
        <f t="shared" si="111"/>
        <v/>
      </c>
      <c r="L285" t="str">
        <f t="shared" si="122"/>
        <v>2-4-3-03-03</v>
      </c>
      <c r="M285" t="str">
        <f>VLOOKUP(L285,'Sep PREDIS'!$J$3:$K$487,2,FALSE)</f>
        <v>Superávit fiscal no incorporado de ingresos de libre destinación</v>
      </c>
      <c r="N285" t="s">
        <v>161</v>
      </c>
      <c r="O285" s="1">
        <v>1106000</v>
      </c>
      <c r="P285" s="1">
        <v>0</v>
      </c>
      <c r="Q285" s="1">
        <f t="shared" si="112"/>
        <v>1106000</v>
      </c>
      <c r="R285" s="1">
        <v>1105533</v>
      </c>
      <c r="S285" s="1">
        <f t="shared" si="113"/>
        <v>467</v>
      </c>
      <c r="T285" s="1">
        <v>0</v>
      </c>
    </row>
    <row r="286" spans="1:20" x14ac:dyDescent="0.25">
      <c r="A286" t="str">
        <f t="shared" si="102"/>
        <v>222</v>
      </c>
      <c r="B286" t="str">
        <f t="shared" si="103"/>
        <v>01</v>
      </c>
      <c r="C286" t="s">
        <v>18</v>
      </c>
      <c r="D286" t="str">
        <f t="shared" si="104"/>
        <v>2</v>
      </c>
      <c r="E286" t="str">
        <f t="shared" si="105"/>
        <v>4</v>
      </c>
      <c r="F286" t="str">
        <f t="shared" si="106"/>
        <v>5</v>
      </c>
      <c r="G286" t="str">
        <f t="shared" si="107"/>
        <v>02</v>
      </c>
      <c r="H286" t="str">
        <f t="shared" si="108"/>
        <v>04</v>
      </c>
      <c r="I286" t="str">
        <f t="shared" si="109"/>
        <v/>
      </c>
      <c r="J286" t="str">
        <f t="shared" si="110"/>
        <v/>
      </c>
      <c r="K286" t="str">
        <f t="shared" si="111"/>
        <v/>
      </c>
      <c r="L286" t="str">
        <f t="shared" si="122"/>
        <v>2-4-5-02-04</v>
      </c>
      <c r="M286" t="str">
        <f>VLOOKUP(L286,'Sep PREDIS'!$J$3:$K$487,2,FALSE)</f>
        <v>Recursos propios de libre destinación</v>
      </c>
      <c r="N286" t="s">
        <v>186</v>
      </c>
      <c r="O286" s="1">
        <v>26000000</v>
      </c>
      <c r="P286" s="1">
        <v>0</v>
      </c>
      <c r="Q286" s="1">
        <f t="shared" si="112"/>
        <v>26000000</v>
      </c>
      <c r="R286" s="1">
        <v>9045571</v>
      </c>
      <c r="S286" s="1">
        <f t="shared" si="113"/>
        <v>16954429</v>
      </c>
      <c r="T286" s="1">
        <v>0</v>
      </c>
    </row>
    <row r="287" spans="1:20" x14ac:dyDescent="0.25">
      <c r="A287" t="str">
        <f t="shared" si="102"/>
        <v>222</v>
      </c>
      <c r="B287" t="str">
        <f t="shared" si="103"/>
        <v>01</v>
      </c>
      <c r="C287" t="s">
        <v>18</v>
      </c>
      <c r="D287" t="str">
        <f t="shared" si="104"/>
        <v>2</v>
      </c>
      <c r="E287" t="str">
        <f t="shared" si="105"/>
        <v>5</v>
      </c>
      <c r="F287" t="str">
        <f t="shared" si="106"/>
        <v>1</v>
      </c>
      <c r="G287" t="str">
        <f t="shared" si="107"/>
        <v>01</v>
      </c>
      <c r="H287" t="str">
        <f t="shared" si="108"/>
        <v/>
      </c>
      <c r="I287" t="str">
        <f t="shared" si="109"/>
        <v/>
      </c>
      <c r="J287" t="str">
        <f t="shared" si="110"/>
        <v/>
      </c>
      <c r="K287" t="str">
        <f t="shared" si="111"/>
        <v/>
      </c>
      <c r="L287" t="str">
        <f>D287&amp;"-"&amp;E287&amp;"-"&amp;F287&amp;"-"&amp;G287</f>
        <v>2-5-1-01</v>
      </c>
      <c r="M287" t="str">
        <f>VLOOKUP(L287,'Sep PREDIS'!$J$3:$K$487,2,FALSE)</f>
        <v>Vigencia</v>
      </c>
      <c r="N287" t="s">
        <v>206</v>
      </c>
      <c r="O287" s="1">
        <v>126787811000</v>
      </c>
      <c r="P287" s="1">
        <v>-3203590000</v>
      </c>
      <c r="Q287" s="1">
        <f t="shared" si="112"/>
        <v>123584221000</v>
      </c>
      <c r="R287" s="1">
        <v>90246095633</v>
      </c>
      <c r="S287" s="1">
        <f t="shared" si="113"/>
        <v>33338125367</v>
      </c>
      <c r="T287" s="1">
        <v>31315715163</v>
      </c>
    </row>
    <row r="288" spans="1:20" x14ac:dyDescent="0.25">
      <c r="A288" t="str">
        <f t="shared" si="102"/>
        <v>226</v>
      </c>
      <c r="B288" t="str">
        <f t="shared" si="103"/>
        <v>01</v>
      </c>
      <c r="C288" t="s">
        <v>19</v>
      </c>
      <c r="D288" t="str">
        <f t="shared" si="104"/>
        <v>2</v>
      </c>
      <c r="E288" t="str">
        <f t="shared" si="105"/>
        <v>1</v>
      </c>
      <c r="F288" t="str">
        <f t="shared" si="106"/>
        <v>2</v>
      </c>
      <c r="G288" t="str">
        <f t="shared" si="107"/>
        <v>05</v>
      </c>
      <c r="H288" t="str">
        <f t="shared" si="108"/>
        <v>01</v>
      </c>
      <c r="I288" t="str">
        <f t="shared" si="109"/>
        <v>01</v>
      </c>
      <c r="J288" t="str">
        <f t="shared" si="110"/>
        <v>01</v>
      </c>
      <c r="K288" t="str">
        <f t="shared" si="111"/>
        <v>01</v>
      </c>
      <c r="L288" t="str">
        <f t="shared" si="115"/>
        <v>2-1-2-05-01-01-0001-001</v>
      </c>
      <c r="M288" t="str">
        <f>VLOOKUP(L288,'Sep PREDIS'!$J$3:$K$487,2,FALSE)</f>
        <v>Servicios ejecutivos de la Administración Pública</v>
      </c>
      <c r="N288" t="s">
        <v>98</v>
      </c>
      <c r="O288" s="1">
        <v>3300000000</v>
      </c>
      <c r="P288" s="1">
        <v>2844117843</v>
      </c>
      <c r="Q288" s="1">
        <f t="shared" si="112"/>
        <v>6144117843</v>
      </c>
      <c r="R288" s="1">
        <v>3918306908</v>
      </c>
      <c r="S288" s="1">
        <f t="shared" si="113"/>
        <v>2225810935</v>
      </c>
      <c r="T288" s="1">
        <v>0</v>
      </c>
    </row>
    <row r="289" spans="1:20" x14ac:dyDescent="0.25">
      <c r="A289" t="str">
        <f t="shared" si="102"/>
        <v>226</v>
      </c>
      <c r="B289" t="str">
        <f t="shared" si="103"/>
        <v>01</v>
      </c>
      <c r="C289" t="s">
        <v>19</v>
      </c>
      <c r="D289" t="str">
        <f t="shared" si="104"/>
        <v>2</v>
      </c>
      <c r="E289" t="str">
        <f t="shared" si="105"/>
        <v>4</v>
      </c>
      <c r="F289" t="str">
        <f t="shared" si="106"/>
        <v>5</v>
      </c>
      <c r="G289" t="str">
        <f t="shared" si="107"/>
        <v>02</v>
      </c>
      <c r="H289" t="str">
        <f t="shared" si="108"/>
        <v>04</v>
      </c>
      <c r="I289" t="str">
        <f t="shared" si="109"/>
        <v/>
      </c>
      <c r="J289" t="str">
        <f t="shared" si="110"/>
        <v/>
      </c>
      <c r="K289" t="str">
        <f t="shared" si="111"/>
        <v/>
      </c>
      <c r="L289" t="str">
        <f t="shared" ref="L289" si="123">D289&amp;"-"&amp;E289&amp;"-"&amp;F289&amp;"-"&amp;G289&amp;"-"&amp;H289</f>
        <v>2-4-5-02-04</v>
      </c>
      <c r="M289" t="str">
        <f>VLOOKUP(L289,'Sep PREDIS'!$J$3:$K$487,2,FALSE)</f>
        <v>Recursos propios de libre destinación</v>
      </c>
      <c r="N289" t="s">
        <v>186</v>
      </c>
      <c r="O289" s="1">
        <v>150000000</v>
      </c>
      <c r="P289" s="1">
        <v>0</v>
      </c>
      <c r="Q289" s="1">
        <f t="shared" si="112"/>
        <v>150000000</v>
      </c>
      <c r="R289" s="1">
        <v>168615207</v>
      </c>
      <c r="S289" s="1">
        <f t="shared" si="113"/>
        <v>-18615207</v>
      </c>
      <c r="T289" s="1">
        <v>0</v>
      </c>
    </row>
    <row r="290" spans="1:20" x14ac:dyDescent="0.25">
      <c r="A290" t="str">
        <f t="shared" si="102"/>
        <v>226</v>
      </c>
      <c r="B290" t="str">
        <f t="shared" si="103"/>
        <v>01</v>
      </c>
      <c r="C290" t="s">
        <v>19</v>
      </c>
      <c r="D290" t="str">
        <f t="shared" si="104"/>
        <v>2</v>
      </c>
      <c r="E290" t="str">
        <f t="shared" si="105"/>
        <v>4</v>
      </c>
      <c r="F290" t="str">
        <f t="shared" si="106"/>
        <v>7</v>
      </c>
      <c r="G290" t="str">
        <f t="shared" si="107"/>
        <v>01</v>
      </c>
      <c r="H290" t="str">
        <f t="shared" si="108"/>
        <v/>
      </c>
      <c r="I290" t="str">
        <f t="shared" si="109"/>
        <v/>
      </c>
      <c r="J290" t="str">
        <f t="shared" si="110"/>
        <v/>
      </c>
      <c r="K290" t="str">
        <f t="shared" si="111"/>
        <v/>
      </c>
      <c r="L290" t="str">
        <f t="shared" ref="L290:L291" si="124">D290&amp;"-"&amp;E290&amp;"-"&amp;F290&amp;"-"&amp;G290</f>
        <v>2-4-7-01</v>
      </c>
      <c r="M290" t="str">
        <f>VLOOKUP(L290,'Sep PREDIS'!$J$3:$K$487,2,FALSE)</f>
        <v>Establecimientos públicos</v>
      </c>
      <c r="N290" t="s">
        <v>204</v>
      </c>
      <c r="O290" s="1">
        <v>2074984000</v>
      </c>
      <c r="P290" s="1">
        <v>3139306634</v>
      </c>
      <c r="Q290" s="1">
        <f t="shared" si="112"/>
        <v>5214290634</v>
      </c>
      <c r="R290" s="1">
        <v>5214290634</v>
      </c>
      <c r="S290" s="1">
        <f t="shared" si="113"/>
        <v>0</v>
      </c>
      <c r="T290" s="1">
        <v>0</v>
      </c>
    </row>
    <row r="291" spans="1:20" x14ac:dyDescent="0.25">
      <c r="A291" t="str">
        <f t="shared" si="102"/>
        <v>226</v>
      </c>
      <c r="B291" t="str">
        <f t="shared" si="103"/>
        <v>01</v>
      </c>
      <c r="C291" t="s">
        <v>19</v>
      </c>
      <c r="D291" t="str">
        <f t="shared" si="104"/>
        <v>2</v>
      </c>
      <c r="E291" t="str">
        <f t="shared" si="105"/>
        <v>5</v>
      </c>
      <c r="F291" t="str">
        <f t="shared" si="106"/>
        <v>1</v>
      </c>
      <c r="G291" t="str">
        <f t="shared" si="107"/>
        <v>01</v>
      </c>
      <c r="H291" t="str">
        <f t="shared" si="108"/>
        <v/>
      </c>
      <c r="I291" t="str">
        <f t="shared" si="109"/>
        <v/>
      </c>
      <c r="J291" t="str">
        <f t="shared" si="110"/>
        <v/>
      </c>
      <c r="K291" t="str">
        <f t="shared" si="111"/>
        <v/>
      </c>
      <c r="L291" t="str">
        <f t="shared" si="124"/>
        <v>2-5-1-01</v>
      </c>
      <c r="M291" t="str">
        <f>VLOOKUP(L291,'Sep PREDIS'!$J$3:$K$487,2,FALSE)</f>
        <v>Vigencia</v>
      </c>
      <c r="N291" t="s">
        <v>206</v>
      </c>
      <c r="O291" s="1">
        <v>71946737000</v>
      </c>
      <c r="P291" s="1">
        <v>-1542757167</v>
      </c>
      <c r="Q291" s="1">
        <f t="shared" si="112"/>
        <v>70403979833</v>
      </c>
      <c r="R291" s="1">
        <v>62435758714</v>
      </c>
      <c r="S291" s="1">
        <f t="shared" si="113"/>
        <v>7968221119</v>
      </c>
      <c r="T291" s="1">
        <v>7586011883</v>
      </c>
    </row>
    <row r="292" spans="1:20" x14ac:dyDescent="0.25">
      <c r="A292" t="str">
        <f t="shared" si="102"/>
        <v>227</v>
      </c>
      <c r="B292" t="str">
        <f t="shared" si="103"/>
        <v>01</v>
      </c>
      <c r="C292" t="s">
        <v>20</v>
      </c>
      <c r="D292" t="str">
        <f t="shared" si="104"/>
        <v>2</v>
      </c>
      <c r="E292" t="str">
        <f t="shared" si="105"/>
        <v>1</v>
      </c>
      <c r="F292" t="str">
        <f t="shared" si="106"/>
        <v>2</v>
      </c>
      <c r="G292" t="str">
        <f t="shared" si="107"/>
        <v>04</v>
      </c>
      <c r="H292" t="str">
        <f t="shared" si="108"/>
        <v>01</v>
      </c>
      <c r="I292" t="str">
        <f t="shared" si="109"/>
        <v>06</v>
      </c>
      <c r="J292" t="str">
        <f t="shared" si="110"/>
        <v/>
      </c>
      <c r="K292" t="str">
        <f t="shared" si="111"/>
        <v/>
      </c>
      <c r="L292" t="str">
        <f t="shared" ref="L292:L299" si="125">D292&amp;"-"&amp;E292&amp;"-"&amp;F292&amp;"-"&amp;G292&amp;"-"&amp;H292&amp;"-"&amp;I292</f>
        <v>2-1-2-04-01-06</v>
      </c>
      <c r="M292" t="str">
        <f>VLOOKUP(L292,'Sep PREDIS'!$J$3:$K$487,2,FALSE)</f>
        <v>Contractuales</v>
      </c>
      <c r="N292" t="s">
        <v>78</v>
      </c>
      <c r="O292" s="1">
        <v>0</v>
      </c>
      <c r="P292" s="1">
        <v>0</v>
      </c>
      <c r="Q292" s="1">
        <f t="shared" si="112"/>
        <v>0</v>
      </c>
      <c r="R292" s="1">
        <v>427460000</v>
      </c>
      <c r="S292" s="1">
        <f t="shared" si="113"/>
        <v>-427460000</v>
      </c>
      <c r="T292" s="1">
        <v>0</v>
      </c>
    </row>
    <row r="293" spans="1:20" x14ac:dyDescent="0.25">
      <c r="A293" t="str">
        <f t="shared" si="102"/>
        <v>227</v>
      </c>
      <c r="B293" t="str">
        <f t="shared" si="103"/>
        <v>01</v>
      </c>
      <c r="C293" t="s">
        <v>20</v>
      </c>
      <c r="D293" t="str">
        <f t="shared" si="104"/>
        <v>2</v>
      </c>
      <c r="E293" t="str">
        <f t="shared" si="105"/>
        <v>4</v>
      </c>
      <c r="F293" t="str">
        <f t="shared" si="106"/>
        <v>1</v>
      </c>
      <c r="G293" t="str">
        <f t="shared" si="107"/>
        <v>02</v>
      </c>
      <c r="H293" t="str">
        <f t="shared" si="108"/>
        <v>02</v>
      </c>
      <c r="I293" t="str">
        <f t="shared" si="109"/>
        <v>01</v>
      </c>
      <c r="J293" t="str">
        <f t="shared" si="110"/>
        <v/>
      </c>
      <c r="K293" t="str">
        <f t="shared" si="111"/>
        <v/>
      </c>
      <c r="L293" t="str">
        <f t="shared" si="125"/>
        <v>2-4-1-02-02-01</v>
      </c>
      <c r="M293" t="str">
        <f>VLOOKUP(L293,'Sep PREDIS'!$J$3:$K$487,2,FALSE)</f>
        <v>Convenios Entidades Distritales</v>
      </c>
      <c r="N293" t="s">
        <v>147</v>
      </c>
      <c r="O293" s="1">
        <v>45500000000</v>
      </c>
      <c r="P293" s="1">
        <v>-44500000000</v>
      </c>
      <c r="Q293" s="1">
        <f t="shared" si="112"/>
        <v>1000000000</v>
      </c>
      <c r="R293" s="1">
        <v>1000000000</v>
      </c>
      <c r="S293" s="1">
        <f t="shared" si="113"/>
        <v>0</v>
      </c>
      <c r="T293" s="1">
        <v>0</v>
      </c>
    </row>
    <row r="294" spans="1:20" x14ac:dyDescent="0.25">
      <c r="A294" t="str">
        <f t="shared" si="102"/>
        <v>227</v>
      </c>
      <c r="B294" t="str">
        <f t="shared" si="103"/>
        <v>01</v>
      </c>
      <c r="C294" t="s">
        <v>20</v>
      </c>
      <c r="D294" t="str">
        <f t="shared" si="104"/>
        <v>2</v>
      </c>
      <c r="E294" t="str">
        <f t="shared" si="105"/>
        <v>4</v>
      </c>
      <c r="F294" t="str">
        <f t="shared" si="106"/>
        <v>3</v>
      </c>
      <c r="G294" t="str">
        <f t="shared" si="107"/>
        <v>03</v>
      </c>
      <c r="H294" t="str">
        <f t="shared" si="108"/>
        <v>02</v>
      </c>
      <c r="I294" t="str">
        <f t="shared" si="109"/>
        <v/>
      </c>
      <c r="J294" t="str">
        <f t="shared" si="110"/>
        <v/>
      </c>
      <c r="K294" t="str">
        <f t="shared" si="111"/>
        <v/>
      </c>
      <c r="L294" t="str">
        <f t="shared" ref="L294:L296" si="126">D294&amp;"-"&amp;E294&amp;"-"&amp;F294&amp;"-"&amp;G294&amp;"-"&amp;H294</f>
        <v>2-4-3-03-02</v>
      </c>
      <c r="M294" t="str">
        <f>VLOOKUP(L294,'Sep PREDIS'!$J$3:$K$487,2,FALSE)</f>
        <v>Superávit fiscal no incorporado de ingresos de destinación específica</v>
      </c>
      <c r="N294" t="s">
        <v>160</v>
      </c>
      <c r="O294" s="1">
        <v>1972480000</v>
      </c>
      <c r="P294" s="1">
        <v>0</v>
      </c>
      <c r="Q294" s="1">
        <f t="shared" si="112"/>
        <v>1972480000</v>
      </c>
      <c r="R294" s="1">
        <v>0</v>
      </c>
      <c r="S294" s="1">
        <f t="shared" si="113"/>
        <v>1972480000</v>
      </c>
      <c r="T294" s="1">
        <v>0</v>
      </c>
    </row>
    <row r="295" spans="1:20" x14ac:dyDescent="0.25">
      <c r="A295" t="str">
        <f t="shared" si="102"/>
        <v>227</v>
      </c>
      <c r="B295" t="str">
        <f t="shared" si="103"/>
        <v>01</v>
      </c>
      <c r="C295" t="s">
        <v>20</v>
      </c>
      <c r="D295" t="str">
        <f t="shared" si="104"/>
        <v>2</v>
      </c>
      <c r="E295" t="str">
        <f t="shared" si="105"/>
        <v>4</v>
      </c>
      <c r="F295" t="str">
        <f t="shared" si="106"/>
        <v>3</v>
      </c>
      <c r="G295" t="str">
        <f t="shared" si="107"/>
        <v>03</v>
      </c>
      <c r="H295" t="str">
        <f t="shared" si="108"/>
        <v>03</v>
      </c>
      <c r="I295" t="str">
        <f t="shared" si="109"/>
        <v/>
      </c>
      <c r="J295" t="str">
        <f t="shared" si="110"/>
        <v/>
      </c>
      <c r="K295" t="str">
        <f t="shared" si="111"/>
        <v/>
      </c>
      <c r="L295" t="str">
        <f t="shared" si="126"/>
        <v>2-4-3-03-03</v>
      </c>
      <c r="M295" t="str">
        <f>VLOOKUP(L295,'Sep PREDIS'!$J$3:$K$487,2,FALSE)</f>
        <v>Superávit fiscal no incorporado de ingresos de libre destinación</v>
      </c>
      <c r="N295" t="s">
        <v>161</v>
      </c>
      <c r="O295" s="1">
        <v>1255557000</v>
      </c>
      <c r="P295" s="1">
        <v>0</v>
      </c>
      <c r="Q295" s="1">
        <f t="shared" si="112"/>
        <v>1255557000</v>
      </c>
      <c r="R295" s="1">
        <v>0</v>
      </c>
      <c r="S295" s="1">
        <f t="shared" si="113"/>
        <v>1255557000</v>
      </c>
      <c r="T295" s="1">
        <v>0</v>
      </c>
    </row>
    <row r="296" spans="1:20" x14ac:dyDescent="0.25">
      <c r="A296" t="str">
        <f t="shared" si="102"/>
        <v>227</v>
      </c>
      <c r="B296" t="str">
        <f t="shared" si="103"/>
        <v>01</v>
      </c>
      <c r="C296" t="s">
        <v>20</v>
      </c>
      <c r="D296" t="str">
        <f t="shared" si="104"/>
        <v>2</v>
      </c>
      <c r="E296" t="str">
        <f t="shared" si="105"/>
        <v>4</v>
      </c>
      <c r="F296" t="str">
        <f t="shared" si="106"/>
        <v>5</v>
      </c>
      <c r="G296" t="str">
        <f t="shared" si="107"/>
        <v>02</v>
      </c>
      <c r="H296" t="str">
        <f t="shared" si="108"/>
        <v>04</v>
      </c>
      <c r="I296" t="str">
        <f t="shared" si="109"/>
        <v/>
      </c>
      <c r="J296" t="str">
        <f t="shared" si="110"/>
        <v/>
      </c>
      <c r="K296" t="str">
        <f t="shared" si="111"/>
        <v/>
      </c>
      <c r="L296" t="str">
        <f t="shared" si="126"/>
        <v>2-4-5-02-04</v>
      </c>
      <c r="M296" t="str">
        <f>VLOOKUP(L296,'Sep PREDIS'!$J$3:$K$487,2,FALSE)</f>
        <v>Recursos propios de libre destinación</v>
      </c>
      <c r="N296" t="s">
        <v>186</v>
      </c>
      <c r="O296" s="1">
        <v>0</v>
      </c>
      <c r="P296" s="1">
        <v>0</v>
      </c>
      <c r="Q296" s="1">
        <f t="shared" si="112"/>
        <v>0</v>
      </c>
      <c r="R296" s="1">
        <v>542016586</v>
      </c>
      <c r="S296" s="1">
        <f t="shared" si="113"/>
        <v>-542016586</v>
      </c>
      <c r="T296" s="1">
        <v>0</v>
      </c>
    </row>
    <row r="297" spans="1:20" x14ac:dyDescent="0.25">
      <c r="A297" t="str">
        <f t="shared" si="102"/>
        <v>227</v>
      </c>
      <c r="B297" t="str">
        <f t="shared" si="103"/>
        <v>01</v>
      </c>
      <c r="C297" t="s">
        <v>20</v>
      </c>
      <c r="D297" t="str">
        <f t="shared" si="104"/>
        <v>2</v>
      </c>
      <c r="E297" t="str">
        <f t="shared" si="105"/>
        <v>4</v>
      </c>
      <c r="F297" t="str">
        <f t="shared" si="106"/>
        <v>9</v>
      </c>
      <c r="G297" t="str">
        <f t="shared" si="107"/>
        <v/>
      </c>
      <c r="H297" t="str">
        <f t="shared" si="108"/>
        <v/>
      </c>
      <c r="I297" t="str">
        <f t="shared" si="109"/>
        <v/>
      </c>
      <c r="J297" t="str">
        <f t="shared" si="110"/>
        <v/>
      </c>
      <c r="K297" t="str">
        <f t="shared" si="111"/>
        <v/>
      </c>
      <c r="L297" t="str">
        <f>D297&amp;"-"&amp;E297&amp;"-"&amp;F297</f>
        <v>2-4-9</v>
      </c>
      <c r="M297" t="str">
        <f>VLOOKUP(L297,'Sep PREDIS'!$J$3:$K$487,2,FALSE)</f>
        <v>REINTEGROS</v>
      </c>
      <c r="N297" t="s">
        <v>198</v>
      </c>
      <c r="O297" s="1">
        <v>0</v>
      </c>
      <c r="P297" s="1">
        <v>0</v>
      </c>
      <c r="Q297" s="1">
        <f t="shared" si="112"/>
        <v>0</v>
      </c>
      <c r="R297" s="1">
        <v>51838340966</v>
      </c>
      <c r="S297" s="1">
        <f t="shared" si="113"/>
        <v>-51838340966</v>
      </c>
      <c r="T297" s="1">
        <v>0</v>
      </c>
    </row>
    <row r="298" spans="1:20" x14ac:dyDescent="0.25">
      <c r="A298" t="str">
        <f t="shared" si="102"/>
        <v>227</v>
      </c>
      <c r="B298" t="str">
        <f t="shared" si="103"/>
        <v>01</v>
      </c>
      <c r="C298" t="s">
        <v>20</v>
      </c>
      <c r="D298" t="str">
        <f t="shared" si="104"/>
        <v>2</v>
      </c>
      <c r="E298" t="str">
        <f t="shared" si="105"/>
        <v>5</v>
      </c>
      <c r="F298" t="str">
        <f t="shared" si="106"/>
        <v>1</v>
      </c>
      <c r="G298" t="str">
        <f t="shared" si="107"/>
        <v>01</v>
      </c>
      <c r="H298" t="str">
        <f t="shared" si="108"/>
        <v/>
      </c>
      <c r="I298" t="str">
        <f t="shared" si="109"/>
        <v/>
      </c>
      <c r="J298" t="str">
        <f t="shared" si="110"/>
        <v/>
      </c>
      <c r="K298" t="str">
        <f t="shared" si="111"/>
        <v/>
      </c>
      <c r="L298" t="str">
        <f t="shared" ref="L298" si="127">D298&amp;"-"&amp;E298&amp;"-"&amp;F298&amp;"-"&amp;G298</f>
        <v>2-5-1-01</v>
      </c>
      <c r="M298" t="str">
        <f>VLOOKUP(L298,'Sep PREDIS'!$J$3:$K$487,2,FALSE)</f>
        <v>Vigencia</v>
      </c>
      <c r="N298" t="s">
        <v>206</v>
      </c>
      <c r="O298" s="1">
        <v>133911552000</v>
      </c>
      <c r="P298" s="1">
        <v>-3111480000</v>
      </c>
      <c r="Q298" s="1">
        <f t="shared" si="112"/>
        <v>130800072000</v>
      </c>
      <c r="R298" s="1">
        <v>81642405843</v>
      </c>
      <c r="S298" s="1">
        <f t="shared" si="113"/>
        <v>49157666157</v>
      </c>
      <c r="T298" s="1">
        <v>0</v>
      </c>
    </row>
    <row r="299" spans="1:20" x14ac:dyDescent="0.25">
      <c r="A299" t="str">
        <f t="shared" si="102"/>
        <v>228</v>
      </c>
      <c r="B299" t="str">
        <f t="shared" si="103"/>
        <v>01</v>
      </c>
      <c r="C299" t="s">
        <v>21</v>
      </c>
      <c r="D299" t="str">
        <f t="shared" si="104"/>
        <v>2</v>
      </c>
      <c r="E299" t="str">
        <f t="shared" si="105"/>
        <v>1</v>
      </c>
      <c r="F299" t="str">
        <f t="shared" si="106"/>
        <v>2</v>
      </c>
      <c r="G299" t="str">
        <f t="shared" si="107"/>
        <v>04</v>
      </c>
      <c r="H299" t="str">
        <f t="shared" si="108"/>
        <v>01</v>
      </c>
      <c r="I299" t="str">
        <f t="shared" si="109"/>
        <v>09</v>
      </c>
      <c r="J299" t="str">
        <f t="shared" si="110"/>
        <v/>
      </c>
      <c r="K299" t="str">
        <f t="shared" si="111"/>
        <v/>
      </c>
      <c r="L299" t="str">
        <f t="shared" si="125"/>
        <v>2-1-2-04-01-09</v>
      </c>
      <c r="M299" t="str">
        <f>VLOOKUP(L299,'Sep PREDIS'!$J$3:$K$487,2,FALSE)</f>
        <v>Multas no especificadas en otro numeral rentístico</v>
      </c>
      <c r="N299" t="s">
        <v>83</v>
      </c>
      <c r="O299" s="1">
        <v>0</v>
      </c>
      <c r="P299" s="1">
        <v>0</v>
      </c>
      <c r="Q299" s="1">
        <f t="shared" si="112"/>
        <v>0</v>
      </c>
      <c r="R299" s="1">
        <v>4561000</v>
      </c>
      <c r="S299" s="1">
        <f t="shared" si="113"/>
        <v>-4561000</v>
      </c>
      <c r="T299" s="1">
        <v>0</v>
      </c>
    </row>
    <row r="300" spans="1:20" x14ac:dyDescent="0.25">
      <c r="A300" t="str">
        <f t="shared" si="102"/>
        <v>228</v>
      </c>
      <c r="B300" t="str">
        <f t="shared" si="103"/>
        <v>01</v>
      </c>
      <c r="C300" t="s">
        <v>21</v>
      </c>
      <c r="D300" t="str">
        <f t="shared" si="104"/>
        <v>2</v>
      </c>
      <c r="E300" t="str">
        <f t="shared" si="105"/>
        <v>1</v>
      </c>
      <c r="F300" t="str">
        <f t="shared" si="106"/>
        <v>2</v>
      </c>
      <c r="G300" t="str">
        <f t="shared" si="107"/>
        <v>05</v>
      </c>
      <c r="H300" t="str">
        <f t="shared" si="108"/>
        <v>01</v>
      </c>
      <c r="I300" t="str">
        <f t="shared" si="109"/>
        <v>01</v>
      </c>
      <c r="J300" t="str">
        <f t="shared" si="110"/>
        <v>01</v>
      </c>
      <c r="K300" t="str">
        <f t="shared" si="111"/>
        <v>02</v>
      </c>
      <c r="L300" t="str">
        <f t="shared" si="115"/>
        <v>2-1-2-05-01-01-0001-002</v>
      </c>
      <c r="M300" t="str">
        <f>VLOOKUP(L300,'Sep PREDIS'!$J$3:$K$487,2,FALSE)</f>
        <v>Servicios de alquiler o arrendamiento con o sin opción de compra relativos a bienes inmuebles propios o arrendados</v>
      </c>
      <c r="N300" t="s">
        <v>99</v>
      </c>
      <c r="O300" s="1">
        <v>64517000</v>
      </c>
      <c r="P300" s="1">
        <v>0</v>
      </c>
      <c r="Q300" s="1">
        <f t="shared" si="112"/>
        <v>64517000</v>
      </c>
      <c r="R300" s="1">
        <v>27605270</v>
      </c>
      <c r="S300" s="1">
        <f t="shared" si="113"/>
        <v>36911730</v>
      </c>
      <c r="T300" s="1">
        <v>0</v>
      </c>
    </row>
    <row r="301" spans="1:20" x14ac:dyDescent="0.25">
      <c r="A301" t="str">
        <f t="shared" si="102"/>
        <v>228</v>
      </c>
      <c r="B301" t="str">
        <f t="shared" si="103"/>
        <v>01</v>
      </c>
      <c r="C301" t="s">
        <v>21</v>
      </c>
      <c r="D301" t="str">
        <f t="shared" si="104"/>
        <v>2</v>
      </c>
      <c r="E301" t="str">
        <f t="shared" si="105"/>
        <v>1</v>
      </c>
      <c r="F301" t="str">
        <f t="shared" si="106"/>
        <v>2</v>
      </c>
      <c r="G301" t="str">
        <f t="shared" si="107"/>
        <v>05</v>
      </c>
      <c r="H301" t="str">
        <f t="shared" si="108"/>
        <v>01</v>
      </c>
      <c r="I301" t="str">
        <f t="shared" si="109"/>
        <v>01</v>
      </c>
      <c r="J301" t="str">
        <f t="shared" si="110"/>
        <v>01</v>
      </c>
      <c r="K301" t="str">
        <f t="shared" si="111"/>
        <v>03</v>
      </c>
      <c r="L301" t="str">
        <f t="shared" si="115"/>
        <v>2-1-2-05-01-01-0001-003</v>
      </c>
      <c r="M301" t="str">
        <f>VLOOKUP(L301,'Sep PREDIS'!$J$3:$K$487,2,FALSE)</f>
        <v>Servicios de oficinas centrales</v>
      </c>
      <c r="N301" t="s">
        <v>100</v>
      </c>
      <c r="O301" s="1">
        <v>213580000</v>
      </c>
      <c r="P301" s="1">
        <v>0</v>
      </c>
      <c r="Q301" s="1">
        <f t="shared" si="112"/>
        <v>213580000</v>
      </c>
      <c r="R301" s="1">
        <v>2958561271</v>
      </c>
      <c r="S301" s="1">
        <f t="shared" si="113"/>
        <v>-2744981271</v>
      </c>
      <c r="T301" s="1">
        <v>0</v>
      </c>
    </row>
    <row r="302" spans="1:20" x14ac:dyDescent="0.25">
      <c r="A302" t="str">
        <f t="shared" si="102"/>
        <v>228</v>
      </c>
      <c r="B302" t="str">
        <f t="shared" si="103"/>
        <v>01</v>
      </c>
      <c r="C302" t="s">
        <v>21</v>
      </c>
      <c r="D302" t="str">
        <f t="shared" si="104"/>
        <v>2</v>
      </c>
      <c r="E302" t="str">
        <f t="shared" si="105"/>
        <v>1</v>
      </c>
      <c r="F302" t="str">
        <f t="shared" si="106"/>
        <v>2</v>
      </c>
      <c r="G302" t="str">
        <f t="shared" si="107"/>
        <v>05</v>
      </c>
      <c r="H302" t="str">
        <f t="shared" si="108"/>
        <v>01</v>
      </c>
      <c r="I302" t="str">
        <f t="shared" si="109"/>
        <v>01</v>
      </c>
      <c r="J302" t="str">
        <f t="shared" si="110"/>
        <v>01</v>
      </c>
      <c r="K302" t="str">
        <f t="shared" si="111"/>
        <v>04</v>
      </c>
      <c r="L302" t="str">
        <f t="shared" si="115"/>
        <v>2-1-2-05-01-01-0001-004</v>
      </c>
      <c r="M302" t="str">
        <f>VLOOKUP(L302,'Sep PREDIS'!$J$3:$K$487,2,FALSE)</f>
        <v>Servicios Funerarios, de Cremación y Sepultura</v>
      </c>
      <c r="N302" t="s">
        <v>256</v>
      </c>
      <c r="O302" s="1">
        <v>1569163000</v>
      </c>
      <c r="P302" s="1">
        <v>0</v>
      </c>
      <c r="Q302" s="1">
        <f t="shared" si="112"/>
        <v>1569163000</v>
      </c>
      <c r="R302" s="1">
        <v>1909154949</v>
      </c>
      <c r="S302" s="1">
        <f t="shared" si="113"/>
        <v>-339991949</v>
      </c>
      <c r="T302" s="1">
        <v>0</v>
      </c>
    </row>
    <row r="303" spans="1:20" x14ac:dyDescent="0.25">
      <c r="A303" t="str">
        <f t="shared" si="102"/>
        <v>228</v>
      </c>
      <c r="B303" t="str">
        <f t="shared" si="103"/>
        <v>01</v>
      </c>
      <c r="C303" t="s">
        <v>21</v>
      </c>
      <c r="D303" t="str">
        <f t="shared" si="104"/>
        <v>2</v>
      </c>
      <c r="E303" t="str">
        <f t="shared" si="105"/>
        <v>4</v>
      </c>
      <c r="F303" t="str">
        <f t="shared" si="106"/>
        <v>3</v>
      </c>
      <c r="G303" t="str">
        <f t="shared" si="107"/>
        <v>02</v>
      </c>
      <c r="H303" t="str">
        <f t="shared" si="108"/>
        <v>02</v>
      </c>
      <c r="I303" t="str">
        <f t="shared" si="109"/>
        <v/>
      </c>
      <c r="J303" t="str">
        <f t="shared" si="110"/>
        <v/>
      </c>
      <c r="K303" t="str">
        <f t="shared" si="111"/>
        <v/>
      </c>
      <c r="L303" t="str">
        <f t="shared" ref="L303:L311" si="128">D303&amp;"-"&amp;E303&amp;"-"&amp;F303&amp;"-"&amp;G303&amp;"-"&amp;H303</f>
        <v>2-4-3-02-02</v>
      </c>
      <c r="M303" t="str">
        <f>VLOOKUP(L303,'Sep PREDIS'!$J$3:$K$487,2,FALSE)</f>
        <v>Superávit fiscal de ingresos de destinación específica</v>
      </c>
      <c r="N303" t="s">
        <v>156</v>
      </c>
      <c r="O303" s="1">
        <v>33198401000</v>
      </c>
      <c r="P303" s="1">
        <v>0</v>
      </c>
      <c r="Q303" s="1">
        <f t="shared" si="112"/>
        <v>33198401000</v>
      </c>
      <c r="R303" s="1">
        <v>33198401000</v>
      </c>
      <c r="S303" s="1">
        <f t="shared" si="113"/>
        <v>0</v>
      </c>
      <c r="T303" s="1">
        <v>0</v>
      </c>
    </row>
    <row r="304" spans="1:20" x14ac:dyDescent="0.25">
      <c r="A304" t="str">
        <f t="shared" si="102"/>
        <v>228</v>
      </c>
      <c r="B304" t="str">
        <f t="shared" si="103"/>
        <v>01</v>
      </c>
      <c r="C304" t="s">
        <v>21</v>
      </c>
      <c r="D304" t="str">
        <f t="shared" si="104"/>
        <v>2</v>
      </c>
      <c r="E304" t="str">
        <f t="shared" si="105"/>
        <v>4</v>
      </c>
      <c r="F304" t="str">
        <f t="shared" si="106"/>
        <v>3</v>
      </c>
      <c r="G304" t="str">
        <f t="shared" si="107"/>
        <v>03</v>
      </c>
      <c r="H304" t="str">
        <f t="shared" si="108"/>
        <v>02</v>
      </c>
      <c r="I304" t="str">
        <f t="shared" si="109"/>
        <v/>
      </c>
      <c r="J304" t="str">
        <f t="shared" si="110"/>
        <v/>
      </c>
      <c r="K304" t="str">
        <f t="shared" si="111"/>
        <v/>
      </c>
      <c r="L304" t="str">
        <f t="shared" si="128"/>
        <v>2-4-3-03-02</v>
      </c>
      <c r="M304" t="str">
        <f>VLOOKUP(L304,'Sep PREDIS'!$J$3:$K$487,2,FALSE)</f>
        <v>Superávit fiscal no incorporado de ingresos de destinación específica</v>
      </c>
      <c r="N304" t="s">
        <v>160</v>
      </c>
      <c r="O304" s="1">
        <v>11914271000</v>
      </c>
      <c r="P304" s="1">
        <v>0</v>
      </c>
      <c r="Q304" s="1">
        <f t="shared" si="112"/>
        <v>11914271000</v>
      </c>
      <c r="R304" s="1">
        <v>4985237916</v>
      </c>
      <c r="S304" s="1">
        <f t="shared" si="113"/>
        <v>6929033084</v>
      </c>
      <c r="T304" s="1">
        <v>0</v>
      </c>
    </row>
    <row r="305" spans="1:20" x14ac:dyDescent="0.25">
      <c r="A305" t="str">
        <f t="shared" si="102"/>
        <v>228</v>
      </c>
      <c r="B305" t="str">
        <f t="shared" si="103"/>
        <v>01</v>
      </c>
      <c r="C305" t="s">
        <v>21</v>
      </c>
      <c r="D305" t="str">
        <f t="shared" si="104"/>
        <v>2</v>
      </c>
      <c r="E305" t="str">
        <f t="shared" si="105"/>
        <v>4</v>
      </c>
      <c r="F305" t="str">
        <f t="shared" si="106"/>
        <v>3</v>
      </c>
      <c r="G305" t="str">
        <f t="shared" si="107"/>
        <v>03</v>
      </c>
      <c r="H305" t="str">
        <f t="shared" si="108"/>
        <v>03</v>
      </c>
      <c r="I305" t="str">
        <f t="shared" si="109"/>
        <v/>
      </c>
      <c r="J305" t="str">
        <f t="shared" si="110"/>
        <v/>
      </c>
      <c r="K305" t="str">
        <f t="shared" si="111"/>
        <v/>
      </c>
      <c r="L305" t="str">
        <f t="shared" si="128"/>
        <v>2-4-3-03-03</v>
      </c>
      <c r="M305" t="str">
        <f>VLOOKUP(L305,'Sep PREDIS'!$J$3:$K$487,2,FALSE)</f>
        <v>Superávit fiscal no incorporado de ingresos de libre destinación</v>
      </c>
      <c r="N305" t="s">
        <v>161</v>
      </c>
      <c r="O305" s="1">
        <v>122277000</v>
      </c>
      <c r="P305" s="1">
        <v>0</v>
      </c>
      <c r="Q305" s="1">
        <f t="shared" si="112"/>
        <v>122277000</v>
      </c>
      <c r="R305" s="1">
        <v>122277000</v>
      </c>
      <c r="S305" s="1">
        <f t="shared" si="113"/>
        <v>0</v>
      </c>
      <c r="T305" s="1">
        <v>0</v>
      </c>
    </row>
    <row r="306" spans="1:20" x14ac:dyDescent="0.25">
      <c r="A306" t="str">
        <f t="shared" si="102"/>
        <v>228</v>
      </c>
      <c r="B306" t="str">
        <f t="shared" si="103"/>
        <v>01</v>
      </c>
      <c r="C306" t="s">
        <v>21</v>
      </c>
      <c r="D306" t="str">
        <f t="shared" si="104"/>
        <v>2</v>
      </c>
      <c r="E306" t="str">
        <f t="shared" si="105"/>
        <v>4</v>
      </c>
      <c r="F306" t="str">
        <f t="shared" si="106"/>
        <v>5</v>
      </c>
      <c r="G306" t="str">
        <f t="shared" si="107"/>
        <v>02</v>
      </c>
      <c r="H306" t="str">
        <f t="shared" si="108"/>
        <v>03</v>
      </c>
      <c r="I306" t="str">
        <f t="shared" si="109"/>
        <v/>
      </c>
      <c r="J306" t="str">
        <f t="shared" si="110"/>
        <v/>
      </c>
      <c r="K306" t="str">
        <f t="shared" si="111"/>
        <v/>
      </c>
      <c r="L306" t="str">
        <f t="shared" si="128"/>
        <v>2-4-5-02-03</v>
      </c>
      <c r="M306" t="str">
        <f>VLOOKUP(L306,'Sep PREDIS'!$J$3:$K$487,2,FALSE)</f>
        <v>Recursos propios con destinación específica</v>
      </c>
      <c r="N306" t="s">
        <v>184</v>
      </c>
      <c r="O306" s="1">
        <v>4000000000</v>
      </c>
      <c r="P306" s="1">
        <v>0</v>
      </c>
      <c r="Q306" s="1">
        <f t="shared" si="112"/>
        <v>4000000000</v>
      </c>
      <c r="R306" s="1">
        <v>3363813240</v>
      </c>
      <c r="S306" s="1">
        <f t="shared" si="113"/>
        <v>636186760</v>
      </c>
      <c r="T306" s="1">
        <v>0</v>
      </c>
    </row>
    <row r="307" spans="1:20" x14ac:dyDescent="0.25">
      <c r="A307" t="str">
        <f t="shared" si="102"/>
        <v>228</v>
      </c>
      <c r="B307" t="str">
        <f t="shared" si="103"/>
        <v>01</v>
      </c>
      <c r="C307" t="s">
        <v>21</v>
      </c>
      <c r="D307" t="str">
        <f t="shared" si="104"/>
        <v>2</v>
      </c>
      <c r="E307" t="str">
        <f t="shared" si="105"/>
        <v>4</v>
      </c>
      <c r="F307" t="str">
        <f t="shared" si="106"/>
        <v>5</v>
      </c>
      <c r="G307" t="str">
        <f t="shared" si="107"/>
        <v>02</v>
      </c>
      <c r="H307" t="str">
        <f t="shared" si="108"/>
        <v>04</v>
      </c>
      <c r="I307" t="str">
        <f t="shared" si="109"/>
        <v/>
      </c>
      <c r="J307" t="str">
        <f t="shared" si="110"/>
        <v/>
      </c>
      <c r="K307" t="str">
        <f t="shared" si="111"/>
        <v/>
      </c>
      <c r="L307" t="str">
        <f t="shared" si="128"/>
        <v>2-4-5-02-04</v>
      </c>
      <c r="M307" t="str">
        <f>VLOOKUP(L307,'Sep PREDIS'!$J$3:$K$487,2,FALSE)</f>
        <v>Recursos propios de libre destinación</v>
      </c>
      <c r="N307" t="s">
        <v>186</v>
      </c>
      <c r="O307" s="1">
        <v>250000000</v>
      </c>
      <c r="P307" s="1">
        <v>0</v>
      </c>
      <c r="Q307" s="1">
        <f t="shared" si="112"/>
        <v>250000000</v>
      </c>
      <c r="R307" s="1">
        <v>238591926</v>
      </c>
      <c r="S307" s="1">
        <f t="shared" si="113"/>
        <v>11408074</v>
      </c>
      <c r="T307" s="1">
        <v>0</v>
      </c>
    </row>
    <row r="308" spans="1:20" x14ac:dyDescent="0.25">
      <c r="A308" t="str">
        <f t="shared" si="102"/>
        <v>228</v>
      </c>
      <c r="B308" t="str">
        <f t="shared" si="103"/>
        <v>01</v>
      </c>
      <c r="C308" t="s">
        <v>21</v>
      </c>
      <c r="D308" t="str">
        <f t="shared" si="104"/>
        <v>2</v>
      </c>
      <c r="E308" t="str">
        <f t="shared" si="105"/>
        <v>4</v>
      </c>
      <c r="F308" t="str">
        <f t="shared" si="106"/>
        <v>9</v>
      </c>
      <c r="G308" t="str">
        <f t="shared" si="107"/>
        <v/>
      </c>
      <c r="H308" t="str">
        <f t="shared" si="108"/>
        <v/>
      </c>
      <c r="I308" t="str">
        <f t="shared" si="109"/>
        <v/>
      </c>
      <c r="J308" t="str">
        <f t="shared" si="110"/>
        <v/>
      </c>
      <c r="K308" t="str">
        <f t="shared" si="111"/>
        <v/>
      </c>
      <c r="L308" t="str">
        <f>D308&amp;"-"&amp;E308&amp;"-"&amp;F308</f>
        <v>2-4-9</v>
      </c>
      <c r="M308" t="str">
        <f>VLOOKUP(L308,'Sep PREDIS'!$J$3:$K$487,2,FALSE)</f>
        <v>REINTEGROS</v>
      </c>
      <c r="N308" t="s">
        <v>198</v>
      </c>
      <c r="O308" s="1">
        <v>0</v>
      </c>
      <c r="P308" s="1">
        <v>0</v>
      </c>
      <c r="Q308" s="1">
        <f t="shared" si="112"/>
        <v>0</v>
      </c>
      <c r="R308" s="1">
        <v>789471</v>
      </c>
      <c r="S308" s="1">
        <f t="shared" si="113"/>
        <v>-789471</v>
      </c>
      <c r="T308" s="1">
        <v>0</v>
      </c>
    </row>
    <row r="309" spans="1:20" x14ac:dyDescent="0.25">
      <c r="A309" t="str">
        <f t="shared" si="102"/>
        <v>228</v>
      </c>
      <c r="B309" t="str">
        <f t="shared" si="103"/>
        <v>01</v>
      </c>
      <c r="C309" t="s">
        <v>21</v>
      </c>
      <c r="D309" t="str">
        <f t="shared" si="104"/>
        <v>2</v>
      </c>
      <c r="E309" t="str">
        <f t="shared" si="105"/>
        <v>5</v>
      </c>
      <c r="F309" t="str">
        <f t="shared" si="106"/>
        <v>1</v>
      </c>
      <c r="G309" t="str">
        <f t="shared" si="107"/>
        <v>01</v>
      </c>
      <c r="H309" t="str">
        <f t="shared" si="108"/>
        <v/>
      </c>
      <c r="I309" t="str">
        <f t="shared" si="109"/>
        <v/>
      </c>
      <c r="J309" t="str">
        <f t="shared" si="110"/>
        <v/>
      </c>
      <c r="K309" t="str">
        <f t="shared" si="111"/>
        <v/>
      </c>
      <c r="L309" t="str">
        <f t="shared" ref="L309" si="129">D309&amp;"-"&amp;E309&amp;"-"&amp;F309&amp;"-"&amp;G309</f>
        <v>2-5-1-01</v>
      </c>
      <c r="M309" t="str">
        <f>VLOOKUP(L309,'Sep PREDIS'!$J$3:$K$487,2,FALSE)</f>
        <v>Vigencia</v>
      </c>
      <c r="N309" t="s">
        <v>206</v>
      </c>
      <c r="O309" s="1">
        <v>395472535000</v>
      </c>
      <c r="P309" s="1">
        <v>-1875300000</v>
      </c>
      <c r="Q309" s="1">
        <f t="shared" si="112"/>
        <v>393597235000</v>
      </c>
      <c r="R309" s="1">
        <v>249584832660</v>
      </c>
      <c r="S309" s="1">
        <f t="shared" si="113"/>
        <v>144012402340</v>
      </c>
      <c r="T309" s="1">
        <v>43298640993</v>
      </c>
    </row>
    <row r="310" spans="1:20" x14ac:dyDescent="0.25">
      <c r="A310" t="str">
        <f t="shared" si="102"/>
        <v>229</v>
      </c>
      <c r="B310" t="str">
        <f t="shared" si="103"/>
        <v>01</v>
      </c>
      <c r="C310" t="s">
        <v>22</v>
      </c>
      <c r="D310" t="str">
        <f t="shared" si="104"/>
        <v>2</v>
      </c>
      <c r="E310" t="str">
        <f t="shared" si="105"/>
        <v>4</v>
      </c>
      <c r="F310" t="str">
        <f t="shared" si="106"/>
        <v>3</v>
      </c>
      <c r="G310" t="str">
        <f t="shared" si="107"/>
        <v>02</v>
      </c>
      <c r="H310" t="str">
        <f t="shared" si="108"/>
        <v>03</v>
      </c>
      <c r="I310" t="str">
        <f t="shared" si="109"/>
        <v/>
      </c>
      <c r="J310" t="str">
        <f t="shared" si="110"/>
        <v/>
      </c>
      <c r="K310" t="str">
        <f t="shared" si="111"/>
        <v/>
      </c>
      <c r="L310" t="str">
        <f t="shared" si="128"/>
        <v>2-4-3-02-03</v>
      </c>
      <c r="M310" t="str">
        <f>VLOOKUP(L310,'Sep PREDIS'!$J$3:$K$487,2,FALSE)</f>
        <v>Superávit fiscal de ingresos de libre destinación</v>
      </c>
      <c r="N310" t="s">
        <v>157</v>
      </c>
      <c r="O310" s="1">
        <v>138765000</v>
      </c>
      <c r="P310" s="1">
        <v>0</v>
      </c>
      <c r="Q310" s="1">
        <f t="shared" si="112"/>
        <v>138765000</v>
      </c>
      <c r="R310" s="1">
        <v>138765000</v>
      </c>
      <c r="S310" s="1">
        <f t="shared" si="113"/>
        <v>0</v>
      </c>
      <c r="T310" s="1">
        <v>0</v>
      </c>
    </row>
    <row r="311" spans="1:20" x14ac:dyDescent="0.25">
      <c r="A311" t="str">
        <f t="shared" si="102"/>
        <v>229</v>
      </c>
      <c r="B311" t="str">
        <f t="shared" si="103"/>
        <v>01</v>
      </c>
      <c r="C311" t="s">
        <v>22</v>
      </c>
      <c r="D311" t="str">
        <f t="shared" si="104"/>
        <v>2</v>
      </c>
      <c r="E311" t="str">
        <f t="shared" si="105"/>
        <v>4</v>
      </c>
      <c r="F311" t="str">
        <f t="shared" si="106"/>
        <v>5</v>
      </c>
      <c r="G311" t="str">
        <f t="shared" si="107"/>
        <v>02</v>
      </c>
      <c r="H311" t="str">
        <f t="shared" si="108"/>
        <v>04</v>
      </c>
      <c r="I311" t="str">
        <f t="shared" si="109"/>
        <v/>
      </c>
      <c r="J311" t="str">
        <f t="shared" si="110"/>
        <v/>
      </c>
      <c r="K311" t="str">
        <f t="shared" si="111"/>
        <v/>
      </c>
      <c r="L311" t="str">
        <f t="shared" si="128"/>
        <v>2-4-5-02-04</v>
      </c>
      <c r="M311" t="str">
        <f>VLOOKUP(L311,'Sep PREDIS'!$J$3:$K$487,2,FALSE)</f>
        <v>Recursos propios de libre destinación</v>
      </c>
      <c r="N311" t="s">
        <v>186</v>
      </c>
      <c r="O311" s="1">
        <v>0</v>
      </c>
      <c r="P311" s="1">
        <v>0</v>
      </c>
      <c r="Q311" s="1">
        <f t="shared" si="112"/>
        <v>0</v>
      </c>
      <c r="R311" s="1">
        <v>2215057</v>
      </c>
      <c r="S311" s="1">
        <f t="shared" si="113"/>
        <v>-2215057</v>
      </c>
      <c r="T311" s="1">
        <v>0</v>
      </c>
    </row>
    <row r="312" spans="1:20" x14ac:dyDescent="0.25">
      <c r="A312" t="str">
        <f t="shared" si="102"/>
        <v>229</v>
      </c>
      <c r="B312" t="str">
        <f t="shared" si="103"/>
        <v>01</v>
      </c>
      <c r="C312" t="s">
        <v>22</v>
      </c>
      <c r="D312" t="str">
        <f t="shared" si="104"/>
        <v>2</v>
      </c>
      <c r="E312" t="str">
        <f t="shared" si="105"/>
        <v>5</v>
      </c>
      <c r="F312" t="str">
        <f t="shared" si="106"/>
        <v>1</v>
      </c>
      <c r="G312" t="str">
        <f t="shared" si="107"/>
        <v>01</v>
      </c>
      <c r="H312" t="str">
        <f t="shared" si="108"/>
        <v/>
      </c>
      <c r="I312" t="str">
        <f t="shared" si="109"/>
        <v/>
      </c>
      <c r="J312" t="str">
        <f t="shared" si="110"/>
        <v/>
      </c>
      <c r="K312" t="str">
        <f t="shared" si="111"/>
        <v/>
      </c>
      <c r="L312" t="str">
        <f>D312&amp;"-"&amp;E312&amp;"-"&amp;F312&amp;"-"&amp;G312</f>
        <v>2-5-1-01</v>
      </c>
      <c r="M312" t="str">
        <f>VLOOKUP(L312,'Sep PREDIS'!$J$3:$K$487,2,FALSE)</f>
        <v>Vigencia</v>
      </c>
      <c r="N312" t="s">
        <v>206</v>
      </c>
      <c r="O312" s="1">
        <v>31033547000</v>
      </c>
      <c r="P312" s="1">
        <v>-652976800</v>
      </c>
      <c r="Q312" s="1">
        <f t="shared" si="112"/>
        <v>30380570200</v>
      </c>
      <c r="R312" s="1">
        <v>18906073867</v>
      </c>
      <c r="S312" s="1">
        <f t="shared" si="113"/>
        <v>11474496333</v>
      </c>
      <c r="T312" s="1">
        <v>6008181955</v>
      </c>
    </row>
    <row r="313" spans="1:20" x14ac:dyDescent="0.25">
      <c r="A313" t="str">
        <f t="shared" si="102"/>
        <v>230</v>
      </c>
      <c r="B313" t="str">
        <f t="shared" si="103"/>
        <v>01</v>
      </c>
      <c r="C313" t="s">
        <v>23</v>
      </c>
      <c r="D313" t="str">
        <f t="shared" si="104"/>
        <v>2</v>
      </c>
      <c r="E313" t="str">
        <f t="shared" si="105"/>
        <v>1</v>
      </c>
      <c r="F313" t="str">
        <f t="shared" si="106"/>
        <v>1</v>
      </c>
      <c r="G313" t="str">
        <f t="shared" si="107"/>
        <v>02</v>
      </c>
      <c r="H313" t="str">
        <f t="shared" si="108"/>
        <v>08</v>
      </c>
      <c r="I313" t="str">
        <f t="shared" si="109"/>
        <v>01</v>
      </c>
      <c r="J313" t="str">
        <f t="shared" si="110"/>
        <v>01</v>
      </c>
      <c r="K313" t="str">
        <f t="shared" si="111"/>
        <v>01</v>
      </c>
      <c r="L313" t="str">
        <f t="shared" si="115"/>
        <v>2-1-1-02-08-01-0001-001</v>
      </c>
      <c r="M313" t="str">
        <f>VLOOKUP(L313,'Sep PREDIS'!$J$3:$K$487,2,FALSE)</f>
        <v>Inversión</v>
      </c>
      <c r="N313" t="s">
        <v>258</v>
      </c>
      <c r="O313" s="1">
        <v>21490000000</v>
      </c>
      <c r="P313" s="1">
        <v>-8020000000</v>
      </c>
      <c r="Q313" s="1">
        <f t="shared" si="112"/>
        <v>13470000000</v>
      </c>
      <c r="R313" s="1">
        <v>13660516000</v>
      </c>
      <c r="S313" s="1">
        <f t="shared" si="113"/>
        <v>-190516000</v>
      </c>
      <c r="T313" s="1">
        <v>0</v>
      </c>
    </row>
    <row r="314" spans="1:20" x14ac:dyDescent="0.25">
      <c r="A314" t="str">
        <f t="shared" si="102"/>
        <v>230</v>
      </c>
      <c r="B314" t="str">
        <f t="shared" si="103"/>
        <v>01</v>
      </c>
      <c r="C314" t="s">
        <v>23</v>
      </c>
      <c r="D314" t="str">
        <f t="shared" si="104"/>
        <v>2</v>
      </c>
      <c r="E314" t="str">
        <f t="shared" si="105"/>
        <v>1</v>
      </c>
      <c r="F314" t="str">
        <f t="shared" si="106"/>
        <v>2</v>
      </c>
      <c r="G314" t="str">
        <f t="shared" si="107"/>
        <v>05</v>
      </c>
      <c r="H314" t="str">
        <f t="shared" si="108"/>
        <v>01</v>
      </c>
      <c r="I314" t="str">
        <f t="shared" si="109"/>
        <v>01</v>
      </c>
      <c r="J314" t="str">
        <f t="shared" si="110"/>
        <v>01</v>
      </c>
      <c r="K314" t="str">
        <f t="shared" si="111"/>
        <v>01</v>
      </c>
      <c r="L314" t="str">
        <f t="shared" si="115"/>
        <v>2-1-2-05-01-01-0001-001</v>
      </c>
      <c r="M314" t="str">
        <f>VLOOKUP(L314,'Sep PREDIS'!$J$3:$K$487,2,FALSE)</f>
        <v>Servicios ejecutivos de la Administración Pública</v>
      </c>
      <c r="N314" t="s">
        <v>98</v>
      </c>
      <c r="O314" s="1">
        <v>31634613000</v>
      </c>
      <c r="P314" s="1">
        <v>-4434270728</v>
      </c>
      <c r="Q314" s="1">
        <f t="shared" si="112"/>
        <v>27200342272</v>
      </c>
      <c r="R314" s="1">
        <v>25996623960</v>
      </c>
      <c r="S314" s="1">
        <f t="shared" si="113"/>
        <v>1203718312</v>
      </c>
      <c r="T314" s="1">
        <v>0</v>
      </c>
    </row>
    <row r="315" spans="1:20" x14ac:dyDescent="0.25">
      <c r="A315" t="str">
        <f t="shared" si="102"/>
        <v>230</v>
      </c>
      <c r="B315" t="str">
        <f t="shared" si="103"/>
        <v>01</v>
      </c>
      <c r="C315" t="s">
        <v>23</v>
      </c>
      <c r="D315" t="str">
        <f t="shared" si="104"/>
        <v>2</v>
      </c>
      <c r="E315" t="str">
        <f t="shared" si="105"/>
        <v>1</v>
      </c>
      <c r="F315" t="str">
        <f t="shared" si="106"/>
        <v>2</v>
      </c>
      <c r="G315" t="str">
        <f t="shared" si="107"/>
        <v>05</v>
      </c>
      <c r="H315" t="str">
        <f t="shared" si="108"/>
        <v>01</v>
      </c>
      <c r="I315" t="str">
        <f t="shared" si="109"/>
        <v>02</v>
      </c>
      <c r="J315" t="str">
        <f t="shared" si="110"/>
        <v>02</v>
      </c>
      <c r="K315" t="str">
        <f t="shared" si="111"/>
        <v/>
      </c>
      <c r="L315" t="str">
        <f t="shared" ref="L315" si="130">D315&amp;"-"&amp;E315&amp;"-"&amp;F315&amp;"-"&amp;G315&amp;"-"&amp;H315&amp;"-"&amp;I315&amp;"-00"&amp;J315</f>
        <v>2-1-2-05-01-02-0002</v>
      </c>
      <c r="M315" t="str">
        <f>VLOOKUP(L315,'Sep PREDIS'!$J$3:$K$487,2,FALSE)</f>
        <v>Pasta o pulpa, papel y productos de papel; impresos y artículos relacionados</v>
      </c>
      <c r="N315" t="s">
        <v>102</v>
      </c>
      <c r="O315" s="1">
        <v>51000000</v>
      </c>
      <c r="P315" s="1">
        <v>-41917650</v>
      </c>
      <c r="Q315" s="1">
        <f t="shared" si="112"/>
        <v>9082350</v>
      </c>
      <c r="R315" s="1">
        <v>66396059</v>
      </c>
      <c r="S315" s="1">
        <f t="shared" si="113"/>
        <v>-57313709</v>
      </c>
      <c r="T315" s="1">
        <v>0</v>
      </c>
    </row>
    <row r="316" spans="1:20" x14ac:dyDescent="0.25">
      <c r="A316" t="str">
        <f t="shared" si="102"/>
        <v>230</v>
      </c>
      <c r="B316" t="str">
        <f t="shared" si="103"/>
        <v>01</v>
      </c>
      <c r="C316" t="s">
        <v>23</v>
      </c>
      <c r="D316" t="str">
        <f t="shared" si="104"/>
        <v>2</v>
      </c>
      <c r="E316" t="str">
        <f t="shared" si="105"/>
        <v>2</v>
      </c>
      <c r="F316" t="str">
        <f t="shared" si="106"/>
        <v>1</v>
      </c>
      <c r="G316" t="str">
        <f t="shared" si="107"/>
        <v>01</v>
      </c>
      <c r="H316" t="str">
        <f t="shared" si="108"/>
        <v>04</v>
      </c>
      <c r="I316" t="str">
        <f t="shared" si="109"/>
        <v/>
      </c>
      <c r="J316" t="str">
        <f t="shared" si="110"/>
        <v/>
      </c>
      <c r="K316" t="str">
        <f t="shared" si="111"/>
        <v/>
      </c>
      <c r="L316" t="str">
        <f>D316&amp;"-"&amp;E316&amp;"-"&amp;F316&amp;"-"&amp;G316&amp;"-"&amp;H316</f>
        <v>2-2-1-01-04</v>
      </c>
      <c r="M316" t="str">
        <f>VLOOKUP(L316,'Sep PREDIS'!$J$3:$K$487,2,FALSE)</f>
        <v>Ley 1697/2013 Pro Universidad Nacional y demás Universidades Estatales</v>
      </c>
      <c r="N316" t="s">
        <v>260</v>
      </c>
      <c r="O316" s="1">
        <v>2861649000</v>
      </c>
      <c r="P316" s="1">
        <v>0</v>
      </c>
      <c r="Q316" s="1">
        <f t="shared" si="112"/>
        <v>2861649000</v>
      </c>
      <c r="R316" s="1">
        <v>3077227409</v>
      </c>
      <c r="S316" s="1">
        <f t="shared" si="113"/>
        <v>-215578409</v>
      </c>
      <c r="T316" s="1">
        <v>0</v>
      </c>
    </row>
    <row r="317" spans="1:20" x14ac:dyDescent="0.25">
      <c r="A317" t="str">
        <f t="shared" si="102"/>
        <v>230</v>
      </c>
      <c r="B317" t="str">
        <f t="shared" si="103"/>
        <v>01</v>
      </c>
      <c r="C317" t="s">
        <v>23</v>
      </c>
      <c r="D317" t="str">
        <f t="shared" si="104"/>
        <v>2</v>
      </c>
      <c r="E317" t="str">
        <f t="shared" si="105"/>
        <v>2</v>
      </c>
      <c r="F317" t="str">
        <f t="shared" si="106"/>
        <v>1</v>
      </c>
      <c r="G317" t="str">
        <f t="shared" si="107"/>
        <v>01</v>
      </c>
      <c r="H317" t="str">
        <f t="shared" si="108"/>
        <v>07</v>
      </c>
      <c r="I317" t="str">
        <f t="shared" si="109"/>
        <v>01</v>
      </c>
      <c r="J317" t="str">
        <f t="shared" si="110"/>
        <v/>
      </c>
      <c r="K317" t="str">
        <f t="shared" si="111"/>
        <v/>
      </c>
      <c r="L317" t="str">
        <f t="shared" ref="L317:L320" si="131">D317&amp;"-"&amp;E317&amp;"-"&amp;F317&amp;"-"&amp;G317&amp;"-"&amp;H317&amp;"-"&amp;I317</f>
        <v>2-2-1-01-07-01</v>
      </c>
      <c r="M317" t="str">
        <f>VLOOKUP(L317,'Sep PREDIS'!$J$3:$K$487,2,FALSE)</f>
        <v>Transferencias corrientes para la provisión de derechos de pensiones</v>
      </c>
      <c r="N317" t="s">
        <v>129</v>
      </c>
      <c r="O317" s="1">
        <v>127800000</v>
      </c>
      <c r="P317" s="1">
        <v>0</v>
      </c>
      <c r="Q317" s="1">
        <f t="shared" si="112"/>
        <v>127800000</v>
      </c>
      <c r="R317" s="1">
        <v>155396367</v>
      </c>
      <c r="S317" s="1">
        <f t="shared" si="113"/>
        <v>-27596367</v>
      </c>
      <c r="T317" s="1">
        <v>0</v>
      </c>
    </row>
    <row r="318" spans="1:20" x14ac:dyDescent="0.25">
      <c r="A318" t="str">
        <f t="shared" si="102"/>
        <v>230</v>
      </c>
      <c r="B318" t="str">
        <f t="shared" si="103"/>
        <v>01</v>
      </c>
      <c r="C318" t="s">
        <v>23</v>
      </c>
      <c r="D318" t="str">
        <f t="shared" si="104"/>
        <v>2</v>
      </c>
      <c r="E318" t="str">
        <f t="shared" si="105"/>
        <v>2</v>
      </c>
      <c r="F318" t="str">
        <f t="shared" si="106"/>
        <v>1</v>
      </c>
      <c r="G318" t="str">
        <f t="shared" si="107"/>
        <v>01</v>
      </c>
      <c r="H318" t="str">
        <f t="shared" si="108"/>
        <v>07</v>
      </c>
      <c r="I318" t="str">
        <f t="shared" si="109"/>
        <v>05</v>
      </c>
      <c r="J318" t="str">
        <f t="shared" si="110"/>
        <v/>
      </c>
      <c r="K318" t="str">
        <f t="shared" si="111"/>
        <v/>
      </c>
      <c r="L318" t="str">
        <f t="shared" si="131"/>
        <v>2-2-1-01-07-05</v>
      </c>
      <c r="M318" t="str">
        <f>VLOOKUP(L318,'Sep PREDIS'!$J$3:$K$487,2,FALSE)</f>
        <v>Transferencias corrientes no clasificadas en otro numeral rentístico</v>
      </c>
      <c r="N318" t="s">
        <v>230</v>
      </c>
      <c r="O318" s="1">
        <v>33761775000</v>
      </c>
      <c r="P318" s="1">
        <v>4612836472</v>
      </c>
      <c r="Q318" s="1">
        <f t="shared" si="112"/>
        <v>38374611472</v>
      </c>
      <c r="R318" s="1">
        <v>39623814275</v>
      </c>
      <c r="S318" s="1">
        <f t="shared" si="113"/>
        <v>-1249202803</v>
      </c>
      <c r="T318" s="1">
        <v>0</v>
      </c>
    </row>
    <row r="319" spans="1:20" x14ac:dyDescent="0.25">
      <c r="A319" t="str">
        <f t="shared" si="102"/>
        <v>230</v>
      </c>
      <c r="B319" t="str">
        <f t="shared" si="103"/>
        <v>01</v>
      </c>
      <c r="C319" t="s">
        <v>23</v>
      </c>
      <c r="D319" t="str">
        <f t="shared" si="104"/>
        <v>2</v>
      </c>
      <c r="E319" t="str">
        <f t="shared" si="105"/>
        <v>2</v>
      </c>
      <c r="F319" t="str">
        <f t="shared" si="106"/>
        <v>3</v>
      </c>
      <c r="G319" t="str">
        <f t="shared" si="107"/>
        <v>07</v>
      </c>
      <c r="H319" t="str">
        <f t="shared" si="108"/>
        <v/>
      </c>
      <c r="I319" t="str">
        <f t="shared" si="109"/>
        <v/>
      </c>
      <c r="J319" t="str">
        <f t="shared" si="110"/>
        <v/>
      </c>
      <c r="K319" t="str">
        <f t="shared" si="111"/>
        <v/>
      </c>
      <c r="L319" t="str">
        <f>D319&amp;"-"&amp;E319&amp;"-"&amp;F319&amp;"-"&amp;G319</f>
        <v>2-2-3-07</v>
      </c>
      <c r="M319" t="str">
        <f>VLOOKUP(L319,'Sep PREDIS'!$J$3:$K$487,2,FALSE)</f>
        <v>Transferencias para la provisión de cuotas partes pensionales</v>
      </c>
      <c r="N319" t="s">
        <v>261</v>
      </c>
      <c r="O319" s="1">
        <v>14200000</v>
      </c>
      <c r="P319" s="1">
        <v>0</v>
      </c>
      <c r="Q319" s="1">
        <f t="shared" si="112"/>
        <v>14200000</v>
      </c>
      <c r="R319" s="1">
        <v>16349242</v>
      </c>
      <c r="S319" s="1">
        <f t="shared" si="113"/>
        <v>-2149242</v>
      </c>
      <c r="T319" s="1">
        <v>0</v>
      </c>
    </row>
    <row r="320" spans="1:20" x14ac:dyDescent="0.25">
      <c r="A320" t="str">
        <f t="shared" si="102"/>
        <v>230</v>
      </c>
      <c r="B320" t="str">
        <f t="shared" si="103"/>
        <v>01</v>
      </c>
      <c r="C320" t="s">
        <v>23</v>
      </c>
      <c r="D320" t="str">
        <f t="shared" si="104"/>
        <v>2</v>
      </c>
      <c r="E320" t="str">
        <f t="shared" si="105"/>
        <v>4</v>
      </c>
      <c r="F320" t="str">
        <f t="shared" si="106"/>
        <v>2</v>
      </c>
      <c r="G320" t="str">
        <f t="shared" si="107"/>
        <v>01</v>
      </c>
      <c r="H320" t="str">
        <f t="shared" si="108"/>
        <v>03</v>
      </c>
      <c r="I320" t="str">
        <f t="shared" si="109"/>
        <v>01</v>
      </c>
      <c r="J320" t="str">
        <f t="shared" si="110"/>
        <v/>
      </c>
      <c r="K320" t="str">
        <f t="shared" si="111"/>
        <v/>
      </c>
      <c r="L320" t="str">
        <f t="shared" si="131"/>
        <v>2-4-2-01-03-01</v>
      </c>
      <c r="M320" t="str">
        <f>VLOOKUP(L320,'Sep PREDIS'!$J$3:$K$487,2,FALSE)</f>
        <v>Recuperación de cartera entidades públicas</v>
      </c>
      <c r="N320" t="s">
        <v>247</v>
      </c>
      <c r="O320" s="1">
        <v>213200000</v>
      </c>
      <c r="P320" s="1">
        <v>0</v>
      </c>
      <c r="Q320" s="1">
        <f t="shared" si="112"/>
        <v>213200000</v>
      </c>
      <c r="R320" s="1">
        <v>159616746</v>
      </c>
      <c r="S320" s="1">
        <f t="shared" si="113"/>
        <v>53583254</v>
      </c>
      <c r="T320" s="1">
        <v>0</v>
      </c>
    </row>
    <row r="321" spans="1:21" x14ac:dyDescent="0.25">
      <c r="A321" t="str">
        <f t="shared" si="102"/>
        <v>230</v>
      </c>
      <c r="B321" t="str">
        <f t="shared" si="103"/>
        <v>01</v>
      </c>
      <c r="C321" t="s">
        <v>23</v>
      </c>
      <c r="D321" t="str">
        <f t="shared" si="104"/>
        <v>2</v>
      </c>
      <c r="E321" t="str">
        <f t="shared" si="105"/>
        <v>4</v>
      </c>
      <c r="F321" t="str">
        <f t="shared" si="106"/>
        <v>3</v>
      </c>
      <c r="G321" t="str">
        <f t="shared" si="107"/>
        <v>02</v>
      </c>
      <c r="H321" t="str">
        <f t="shared" si="108"/>
        <v>03</v>
      </c>
      <c r="I321" t="str">
        <f t="shared" si="109"/>
        <v/>
      </c>
      <c r="J321" t="str">
        <f t="shared" si="110"/>
        <v/>
      </c>
      <c r="K321" t="str">
        <f t="shared" si="111"/>
        <v/>
      </c>
      <c r="L321" t="str">
        <f t="shared" ref="L321:L324" si="132">D321&amp;"-"&amp;E321&amp;"-"&amp;F321&amp;"-"&amp;G321&amp;"-"&amp;H321</f>
        <v>2-4-3-02-03</v>
      </c>
      <c r="M321" t="str">
        <f>VLOOKUP(L321,'Sep PREDIS'!$J$3:$K$487,2,FALSE)</f>
        <v>Superávit fiscal de ingresos de libre destinación</v>
      </c>
      <c r="N321" t="s">
        <v>157</v>
      </c>
      <c r="O321" s="1">
        <v>0</v>
      </c>
      <c r="P321" s="1">
        <v>9500000</v>
      </c>
      <c r="Q321" s="1">
        <f t="shared" si="112"/>
        <v>9500000</v>
      </c>
      <c r="R321" s="1">
        <v>9500000</v>
      </c>
      <c r="S321" s="1">
        <f t="shared" si="113"/>
        <v>0</v>
      </c>
      <c r="T321" s="1">
        <v>0</v>
      </c>
    </row>
    <row r="322" spans="1:21" x14ac:dyDescent="0.25">
      <c r="A322" t="str">
        <f t="shared" si="102"/>
        <v>230</v>
      </c>
      <c r="B322" t="str">
        <f t="shared" si="103"/>
        <v>01</v>
      </c>
      <c r="C322" t="s">
        <v>23</v>
      </c>
      <c r="D322" t="str">
        <f t="shared" si="104"/>
        <v>2</v>
      </c>
      <c r="E322" t="str">
        <f t="shared" si="105"/>
        <v>4</v>
      </c>
      <c r="F322" t="str">
        <f t="shared" si="106"/>
        <v>3</v>
      </c>
      <c r="G322" t="str">
        <f t="shared" si="107"/>
        <v>03</v>
      </c>
      <c r="H322" t="str">
        <f t="shared" si="108"/>
        <v>02</v>
      </c>
      <c r="I322" t="str">
        <f t="shared" si="109"/>
        <v/>
      </c>
      <c r="J322" t="str">
        <f t="shared" si="110"/>
        <v/>
      </c>
      <c r="K322" t="str">
        <f t="shared" si="111"/>
        <v/>
      </c>
      <c r="L322" t="str">
        <f t="shared" si="132"/>
        <v>2-4-3-03-02</v>
      </c>
      <c r="M322" t="str">
        <f>VLOOKUP(L322,'Sep PREDIS'!$J$3:$K$487,2,FALSE)</f>
        <v>Superávit fiscal no incorporado de ingresos de destinación específica</v>
      </c>
      <c r="N322" t="s">
        <v>160</v>
      </c>
      <c r="O322" s="1">
        <v>0</v>
      </c>
      <c r="P322" s="1">
        <v>17012084556</v>
      </c>
      <c r="Q322" s="1">
        <f t="shared" si="112"/>
        <v>17012084556</v>
      </c>
      <c r="R322" s="1">
        <v>17012084556</v>
      </c>
      <c r="S322" s="1">
        <f t="shared" si="113"/>
        <v>0</v>
      </c>
      <c r="T322" s="1">
        <v>0</v>
      </c>
    </row>
    <row r="323" spans="1:21" x14ac:dyDescent="0.25">
      <c r="A323" t="str">
        <f t="shared" si="102"/>
        <v>230</v>
      </c>
      <c r="B323" t="str">
        <f t="shared" si="103"/>
        <v>01</v>
      </c>
      <c r="C323" t="s">
        <v>23</v>
      </c>
      <c r="D323" t="str">
        <f t="shared" si="104"/>
        <v>2</v>
      </c>
      <c r="E323" t="str">
        <f t="shared" si="105"/>
        <v>4</v>
      </c>
      <c r="F323" t="str">
        <f t="shared" si="106"/>
        <v>3</v>
      </c>
      <c r="G323" t="str">
        <f t="shared" si="107"/>
        <v>03</v>
      </c>
      <c r="H323" t="str">
        <f t="shared" si="108"/>
        <v>03</v>
      </c>
      <c r="I323" t="str">
        <f t="shared" si="109"/>
        <v/>
      </c>
      <c r="J323" t="str">
        <f t="shared" si="110"/>
        <v/>
      </c>
      <c r="K323" t="str">
        <f t="shared" si="111"/>
        <v/>
      </c>
      <c r="L323" t="str">
        <f t="shared" si="132"/>
        <v>2-4-3-03-03</v>
      </c>
      <c r="M323" t="str">
        <f>VLOOKUP(L323,'Sep PREDIS'!$J$3:$K$487,2,FALSE)</f>
        <v>Superávit fiscal no incorporado de ingresos de libre destinación</v>
      </c>
      <c r="N323" t="s">
        <v>161</v>
      </c>
      <c r="O323" s="1">
        <v>2371041000</v>
      </c>
      <c r="P323" s="1">
        <v>32763972</v>
      </c>
      <c r="Q323" s="1">
        <f t="shared" si="112"/>
        <v>2403804972</v>
      </c>
      <c r="R323" s="1">
        <v>2403804972</v>
      </c>
      <c r="S323" s="1">
        <f t="shared" si="113"/>
        <v>0</v>
      </c>
      <c r="T323" s="1">
        <v>0</v>
      </c>
    </row>
    <row r="324" spans="1:21" x14ac:dyDescent="0.25">
      <c r="A324" t="str">
        <f t="shared" si="102"/>
        <v>230</v>
      </c>
      <c r="B324" t="str">
        <f t="shared" si="103"/>
        <v>01</v>
      </c>
      <c r="C324" t="s">
        <v>23</v>
      </c>
      <c r="D324" t="str">
        <f t="shared" si="104"/>
        <v>2</v>
      </c>
      <c r="E324" t="str">
        <f t="shared" si="105"/>
        <v>4</v>
      </c>
      <c r="F324" t="str">
        <f t="shared" si="106"/>
        <v>5</v>
      </c>
      <c r="G324" t="str">
        <f t="shared" si="107"/>
        <v>02</v>
      </c>
      <c r="H324" t="str">
        <f t="shared" si="108"/>
        <v>04</v>
      </c>
      <c r="I324" t="str">
        <f t="shared" si="109"/>
        <v/>
      </c>
      <c r="J324" t="str">
        <f t="shared" si="110"/>
        <v/>
      </c>
      <c r="K324" t="str">
        <f t="shared" si="111"/>
        <v/>
      </c>
      <c r="L324" t="str">
        <f t="shared" si="132"/>
        <v>2-4-5-02-04</v>
      </c>
      <c r="M324" t="str">
        <f>VLOOKUP(L324,'Sep PREDIS'!$J$3:$K$487,2,FALSE)</f>
        <v>Recursos propios de libre destinación</v>
      </c>
      <c r="N324" t="s">
        <v>186</v>
      </c>
      <c r="O324" s="1">
        <v>980566000</v>
      </c>
      <c r="P324" s="1">
        <v>0</v>
      </c>
      <c r="Q324" s="1">
        <f t="shared" si="112"/>
        <v>980566000</v>
      </c>
      <c r="R324" s="1">
        <v>1762462206</v>
      </c>
      <c r="S324" s="1">
        <f t="shared" si="113"/>
        <v>-781896206</v>
      </c>
      <c r="T324" s="1">
        <v>0</v>
      </c>
    </row>
    <row r="325" spans="1:21" x14ac:dyDescent="0.25">
      <c r="A325" t="str">
        <f t="shared" si="102"/>
        <v>230</v>
      </c>
      <c r="B325" t="str">
        <f t="shared" si="103"/>
        <v>01</v>
      </c>
      <c r="C325" t="s">
        <v>23</v>
      </c>
      <c r="D325" t="str">
        <f t="shared" si="104"/>
        <v>2</v>
      </c>
      <c r="E325" t="str">
        <f t="shared" si="105"/>
        <v>4</v>
      </c>
      <c r="F325" t="str">
        <f t="shared" si="106"/>
        <v>7</v>
      </c>
      <c r="G325" t="str">
        <f t="shared" si="107"/>
        <v>01</v>
      </c>
      <c r="H325" t="str">
        <f t="shared" si="108"/>
        <v/>
      </c>
      <c r="I325" t="str">
        <f t="shared" si="109"/>
        <v/>
      </c>
      <c r="J325" t="str">
        <f t="shared" si="110"/>
        <v/>
      </c>
      <c r="K325" t="str">
        <f t="shared" si="111"/>
        <v/>
      </c>
      <c r="L325" t="str">
        <f t="shared" ref="L325:L327" si="133">D325&amp;"-"&amp;E325&amp;"-"&amp;F325&amp;"-"&amp;G325</f>
        <v>2-4-7-01</v>
      </c>
      <c r="M325" t="str">
        <f>VLOOKUP(L325,'Sep PREDIS'!$J$3:$K$487,2,FALSE)</f>
        <v>Establecimientos públicos</v>
      </c>
      <c r="N325" t="s">
        <v>204</v>
      </c>
      <c r="O325" s="1">
        <v>3000000000</v>
      </c>
      <c r="P325" s="1">
        <v>36239507920</v>
      </c>
      <c r="Q325" s="1">
        <f t="shared" si="112"/>
        <v>39239507920</v>
      </c>
      <c r="R325" s="1">
        <v>39239507920</v>
      </c>
      <c r="S325" s="1">
        <f t="shared" si="113"/>
        <v>0</v>
      </c>
      <c r="T325" s="1">
        <v>0</v>
      </c>
    </row>
    <row r="326" spans="1:21" x14ac:dyDescent="0.25">
      <c r="A326" t="str">
        <f t="shared" ref="A326:A329" si="134">MID(C326,2,3)</f>
        <v>230</v>
      </c>
      <c r="B326" t="str">
        <f t="shared" ref="B326:B329" si="135">MID(C326,6,2)</f>
        <v>01</v>
      </c>
      <c r="C326" t="s">
        <v>23</v>
      </c>
      <c r="D326" t="str">
        <f t="shared" ref="D326:D329" si="136">MID($N326,2,1)</f>
        <v>2</v>
      </c>
      <c r="E326" t="str">
        <f t="shared" ref="E326:E329" si="137">MID($N326,3,1)</f>
        <v>4</v>
      </c>
      <c r="F326" t="str">
        <f t="shared" ref="F326:F329" si="138">MID($N326,5,1)</f>
        <v>9</v>
      </c>
      <c r="G326" t="str">
        <f t="shared" ref="G326:G329" si="139">MID($N326,6,2)</f>
        <v/>
      </c>
      <c r="H326" t="str">
        <f t="shared" ref="H326:H329" si="140">MID($N326,8,2)</f>
        <v/>
      </c>
      <c r="I326" t="str">
        <f t="shared" ref="I326:I329" si="141">MID($N326,10,2)</f>
        <v/>
      </c>
      <c r="J326" t="str">
        <f t="shared" ref="J326:J329" si="142">MID($N326,12,2)</f>
        <v/>
      </c>
      <c r="K326" t="str">
        <f t="shared" ref="K326:K329" si="143">MID($N326,14,2)</f>
        <v/>
      </c>
      <c r="L326" t="str">
        <f>D326&amp;"-"&amp;E326&amp;"-"&amp;F326</f>
        <v>2-4-9</v>
      </c>
      <c r="M326" t="str">
        <f>VLOOKUP(L326,'Sep PREDIS'!$J$3:$K$487,2,FALSE)</f>
        <v>REINTEGROS</v>
      </c>
      <c r="N326" t="s">
        <v>198</v>
      </c>
      <c r="O326" s="1">
        <v>4883567000</v>
      </c>
      <c r="P326" s="1">
        <v>-1800000000</v>
      </c>
      <c r="Q326" s="1">
        <f t="shared" ref="Q326:Q329" si="144">+O326+P326</f>
        <v>3083567000</v>
      </c>
      <c r="R326" s="1">
        <v>3182366299</v>
      </c>
      <c r="S326" s="1">
        <f t="shared" ref="S326:S329" si="145">+Q326-R326</f>
        <v>-98799299</v>
      </c>
      <c r="T326" s="1">
        <v>0</v>
      </c>
    </row>
    <row r="327" spans="1:21" x14ac:dyDescent="0.25">
      <c r="A327" t="str">
        <f t="shared" si="134"/>
        <v>230</v>
      </c>
      <c r="B327" t="str">
        <f t="shared" si="135"/>
        <v>01</v>
      </c>
      <c r="C327" t="s">
        <v>23</v>
      </c>
      <c r="D327" t="str">
        <f t="shared" si="136"/>
        <v>2</v>
      </c>
      <c r="E327" t="str">
        <f t="shared" si="137"/>
        <v>5</v>
      </c>
      <c r="F327" t="str">
        <f t="shared" si="138"/>
        <v>1</v>
      </c>
      <c r="G327" t="str">
        <f t="shared" si="139"/>
        <v>01</v>
      </c>
      <c r="H327" t="str">
        <f t="shared" si="140"/>
        <v/>
      </c>
      <c r="I327" t="str">
        <f t="shared" si="141"/>
        <v/>
      </c>
      <c r="J327" t="str">
        <f t="shared" si="142"/>
        <v/>
      </c>
      <c r="K327" t="str">
        <f t="shared" si="143"/>
        <v/>
      </c>
      <c r="L327" t="str">
        <f t="shared" si="133"/>
        <v>2-5-1-01</v>
      </c>
      <c r="M327" t="str">
        <f>VLOOKUP(L327,'Sep PREDIS'!$J$3:$K$487,2,FALSE)</f>
        <v>Vigencia</v>
      </c>
      <c r="N327" t="s">
        <v>206</v>
      </c>
      <c r="O327" s="1">
        <v>244689781000</v>
      </c>
      <c r="P327" s="1">
        <v>0</v>
      </c>
      <c r="Q327" s="1">
        <f t="shared" si="144"/>
        <v>244689781000</v>
      </c>
      <c r="R327" s="1">
        <v>210893971632</v>
      </c>
      <c r="S327" s="1">
        <f t="shared" si="145"/>
        <v>33795809368</v>
      </c>
      <c r="T327" s="1">
        <v>0</v>
      </c>
    </row>
    <row r="328" spans="1:21" x14ac:dyDescent="0.25">
      <c r="A328" t="str">
        <f t="shared" si="134"/>
        <v>235</v>
      </c>
      <c r="B328" t="str">
        <f t="shared" si="135"/>
        <v>01</v>
      </c>
      <c r="C328" t="s">
        <v>24</v>
      </c>
      <c r="D328" t="str">
        <f t="shared" si="136"/>
        <v>2</v>
      </c>
      <c r="E328" t="str">
        <f t="shared" si="137"/>
        <v>1</v>
      </c>
      <c r="F328" t="str">
        <f t="shared" si="138"/>
        <v>2</v>
      </c>
      <c r="G328" t="str">
        <f t="shared" si="139"/>
        <v>05</v>
      </c>
      <c r="H328" t="str">
        <f t="shared" si="140"/>
        <v>01</v>
      </c>
      <c r="I328" t="str">
        <f t="shared" si="141"/>
        <v>01</v>
      </c>
      <c r="J328" t="str">
        <f t="shared" si="142"/>
        <v>01</v>
      </c>
      <c r="K328" t="str">
        <f t="shared" si="143"/>
        <v>02</v>
      </c>
      <c r="L328" t="str">
        <f t="shared" ref="L328" si="146">D328&amp;"-"&amp;E328&amp;"-"&amp;F328&amp;"-"&amp;G328&amp;"-"&amp;H328&amp;"-"&amp;I328&amp;"-00"&amp;J328&amp;"-0"&amp;K328</f>
        <v>2-1-2-05-01-01-0001-002</v>
      </c>
      <c r="M328" t="str">
        <f>VLOOKUP(L328,'Sep PREDIS'!$J$3:$K$487,2,FALSE)</f>
        <v>Servicios de alquiler o arrendamiento con o sin opción de compra relativos a bienes inmuebles propios o arrendados</v>
      </c>
      <c r="N328" t="s">
        <v>99</v>
      </c>
      <c r="O328" s="1">
        <v>1156350000</v>
      </c>
      <c r="P328" s="1">
        <v>0</v>
      </c>
      <c r="Q328" s="1">
        <f t="shared" si="144"/>
        <v>1156350000</v>
      </c>
      <c r="R328" s="1">
        <v>1420128200</v>
      </c>
      <c r="S328" s="1">
        <f t="shared" si="145"/>
        <v>-263778200</v>
      </c>
      <c r="T328" s="1">
        <v>0</v>
      </c>
      <c r="U328" s="6"/>
    </row>
    <row r="329" spans="1:21" x14ac:dyDescent="0.25">
      <c r="A329" t="str">
        <f t="shared" si="134"/>
        <v>235</v>
      </c>
      <c r="B329" t="str">
        <f t="shared" si="135"/>
        <v>01</v>
      </c>
      <c r="C329" t="s">
        <v>24</v>
      </c>
      <c r="D329" t="str">
        <f t="shared" si="136"/>
        <v>2</v>
      </c>
      <c r="E329" t="str">
        <f t="shared" si="137"/>
        <v>5</v>
      </c>
      <c r="F329" t="str">
        <f t="shared" si="138"/>
        <v>1</v>
      </c>
      <c r="G329" t="str">
        <f t="shared" si="139"/>
        <v>01</v>
      </c>
      <c r="H329" t="str">
        <f t="shared" si="140"/>
        <v/>
      </c>
      <c r="I329" t="str">
        <f t="shared" si="141"/>
        <v/>
      </c>
      <c r="J329" t="str">
        <f t="shared" si="142"/>
        <v/>
      </c>
      <c r="K329" t="str">
        <f t="shared" si="143"/>
        <v/>
      </c>
      <c r="L329" t="str">
        <f>D329&amp;"-"&amp;E329&amp;"-"&amp;F329&amp;"-"&amp;G329</f>
        <v>2-5-1-01</v>
      </c>
      <c r="M329" t="str">
        <f>VLOOKUP(L329,'Sep PREDIS'!$J$3:$K$487,2,FALSE)</f>
        <v>Vigencia</v>
      </c>
      <c r="N329" t="s">
        <v>206</v>
      </c>
      <c r="O329" s="1">
        <v>167218761000</v>
      </c>
      <c r="P329" s="1">
        <v>0</v>
      </c>
      <c r="Q329" s="1">
        <f t="shared" si="144"/>
        <v>167218761000</v>
      </c>
      <c r="R329" s="1">
        <v>159456086600</v>
      </c>
      <c r="S329" s="1">
        <f t="shared" si="145"/>
        <v>7762674400</v>
      </c>
      <c r="T329" s="1">
        <v>7763685340</v>
      </c>
    </row>
    <row r="330" spans="1:2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1" x14ac:dyDescent="0.25">
      <c r="O331" s="1"/>
      <c r="P331" s="1"/>
      <c r="Q331" s="1"/>
      <c r="R331" s="1"/>
      <c r="S331" s="1"/>
      <c r="T331" s="1"/>
    </row>
  </sheetData>
  <autoFilter ref="A4:U329" xr:uid="{7B8693DD-3C0E-47D7-AA49-A1F1F3BAF03C}"/>
  <sortState xmlns:xlrd2="http://schemas.microsoft.com/office/spreadsheetml/2017/richdata2" ref="A5:T329">
    <sortCondition ref="C5:C329"/>
    <sortCondition ref="N5:N329"/>
  </sortState>
  <mergeCells count="2">
    <mergeCell ref="A1:N1"/>
    <mergeCell ref="A2:N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E66C-7164-4A43-AA88-77206868EDD1}">
  <dimension ref="A1:N334"/>
  <sheetViews>
    <sheetView workbookViewId="0">
      <selection activeCell="B11" sqref="B11"/>
    </sheetView>
  </sheetViews>
  <sheetFormatPr baseColWidth="10" defaultRowHeight="15" x14ac:dyDescent="0.25"/>
  <cols>
    <col min="2" max="2" width="44.28515625" customWidth="1"/>
    <col min="3" max="3" width="18.7109375" style="21" bestFit="1" customWidth="1"/>
    <col min="4" max="4" width="15" style="21" bestFit="1" customWidth="1"/>
    <col min="5" max="5" width="16.140625" style="21" bestFit="1" customWidth="1"/>
    <col min="6" max="6" width="18.7109375" style="21" bestFit="1" customWidth="1"/>
    <col min="7" max="7" width="17.7109375" style="21" bestFit="1" customWidth="1"/>
    <col min="8" max="9" width="18.7109375" style="21" bestFit="1" customWidth="1"/>
    <col min="10" max="10" width="11.7109375" style="21" bestFit="1" customWidth="1"/>
  </cols>
  <sheetData>
    <row r="1" spans="1:14" x14ac:dyDescent="0.25">
      <c r="A1" s="19" t="s">
        <v>267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2" t="s">
        <v>800</v>
      </c>
      <c r="B2" s="22"/>
      <c r="C2" s="22"/>
    </row>
    <row r="4" spans="1:14" x14ac:dyDescent="0.25">
      <c r="A4" t="s">
        <v>801</v>
      </c>
      <c r="C4" s="21" t="s">
        <v>802</v>
      </c>
      <c r="D4" s="21" t="s">
        <v>803</v>
      </c>
      <c r="E4" s="21" t="s">
        <v>804</v>
      </c>
      <c r="F4" s="21" t="s">
        <v>0</v>
      </c>
      <c r="G4" s="21" t="s">
        <v>805</v>
      </c>
      <c r="H4" s="21" t="s">
        <v>1</v>
      </c>
      <c r="I4" s="21" t="s">
        <v>806</v>
      </c>
      <c r="J4" s="21" t="s">
        <v>807</v>
      </c>
    </row>
    <row r="5" spans="1:14" x14ac:dyDescent="0.25">
      <c r="A5" t="s">
        <v>808</v>
      </c>
      <c r="C5" s="21">
        <v>-30568299354000</v>
      </c>
      <c r="D5" s="21">
        <v>-249943320</v>
      </c>
      <c r="E5" s="21">
        <v>343385260917</v>
      </c>
      <c r="F5" s="21">
        <v>-30224914093083</v>
      </c>
      <c r="G5" s="21">
        <v>-2117481058578</v>
      </c>
      <c r="H5" s="21">
        <v>-16000280053375</v>
      </c>
      <c r="I5" s="21">
        <v>-14224634039708</v>
      </c>
      <c r="J5" s="21">
        <v>52.937399999999997</v>
      </c>
    </row>
    <row r="6" spans="1:14" x14ac:dyDescent="0.25">
      <c r="A6" s="23" t="s">
        <v>2</v>
      </c>
      <c r="B6" s="24" t="s">
        <v>809</v>
      </c>
      <c r="C6" s="25">
        <v>-21519901968000</v>
      </c>
      <c r="D6" s="25">
        <v>0</v>
      </c>
      <c r="E6" s="25">
        <v>212058460379</v>
      </c>
      <c r="F6" s="25">
        <v>-21307843507621</v>
      </c>
      <c r="G6" s="25">
        <v>-1672589518074</v>
      </c>
      <c r="H6" s="25">
        <v>-12475833422414</v>
      </c>
      <c r="I6" s="25">
        <v>-8832010085207</v>
      </c>
      <c r="J6" s="25">
        <v>58.550400000000003</v>
      </c>
    </row>
    <row r="7" spans="1:14" x14ac:dyDescent="0.25">
      <c r="A7" s="26" t="s">
        <v>25</v>
      </c>
      <c r="B7" t="s">
        <v>810</v>
      </c>
      <c r="C7" s="21">
        <v>-2834487325000</v>
      </c>
      <c r="D7" s="21">
        <v>0</v>
      </c>
      <c r="E7" s="21">
        <v>0</v>
      </c>
      <c r="F7" s="21">
        <v>-2834487325000</v>
      </c>
      <c r="G7" s="21">
        <v>-149553443615</v>
      </c>
      <c r="H7" s="21">
        <v>-2937327811839</v>
      </c>
      <c r="I7" s="21">
        <v>102840486839</v>
      </c>
      <c r="J7" s="21">
        <v>103.62820000000001</v>
      </c>
    </row>
    <row r="8" spans="1:14" x14ac:dyDescent="0.25">
      <c r="A8" s="26" t="s">
        <v>26</v>
      </c>
      <c r="B8" t="s">
        <v>810</v>
      </c>
      <c r="C8" s="21">
        <v>-22858769000</v>
      </c>
      <c r="D8" s="21">
        <v>0</v>
      </c>
      <c r="E8" s="21">
        <v>0</v>
      </c>
      <c r="F8" s="21">
        <v>-22858769000</v>
      </c>
      <c r="G8" s="21">
        <v>-363496000</v>
      </c>
      <c r="H8" s="21">
        <v>-363496000</v>
      </c>
      <c r="I8" s="21">
        <v>-22495273000</v>
      </c>
      <c r="J8" s="21">
        <v>1.5902000000000001</v>
      </c>
    </row>
    <row r="9" spans="1:14" x14ac:dyDescent="0.25">
      <c r="A9" s="26" t="s">
        <v>27</v>
      </c>
      <c r="B9" t="s">
        <v>811</v>
      </c>
      <c r="C9" s="21">
        <v>-493271969000</v>
      </c>
      <c r="D9" s="21">
        <v>0</v>
      </c>
      <c r="E9" s="21">
        <v>0</v>
      </c>
      <c r="F9" s="21">
        <v>-493271969000</v>
      </c>
      <c r="G9" s="21">
        <v>0</v>
      </c>
      <c r="H9" s="21">
        <v>-339668510225</v>
      </c>
      <c r="I9" s="21">
        <v>-153603458775</v>
      </c>
      <c r="J9" s="21">
        <v>68.860299999999995</v>
      </c>
    </row>
    <row r="10" spans="1:14" x14ac:dyDescent="0.25">
      <c r="A10" s="26" t="s">
        <v>28</v>
      </c>
      <c r="B10" t="s">
        <v>812</v>
      </c>
      <c r="C10" s="21">
        <v>-128954501000</v>
      </c>
      <c r="D10" s="21">
        <v>0</v>
      </c>
      <c r="E10" s="21">
        <v>0</v>
      </c>
      <c r="F10" s="21">
        <v>-128954501000</v>
      </c>
      <c r="G10" s="21">
        <v>0</v>
      </c>
      <c r="H10" s="21">
        <v>-8339953000</v>
      </c>
      <c r="I10" s="21">
        <v>-120614548000</v>
      </c>
      <c r="J10" s="21">
        <v>6.4673999999999996</v>
      </c>
    </row>
    <row r="11" spans="1:14" x14ac:dyDescent="0.25">
      <c r="A11" s="26" t="s">
        <v>29</v>
      </c>
      <c r="B11" t="s">
        <v>812</v>
      </c>
      <c r="C11" s="21">
        <v>-1039957000</v>
      </c>
      <c r="D11" s="21">
        <v>0</v>
      </c>
      <c r="E11" s="21">
        <v>0</v>
      </c>
      <c r="F11" s="21">
        <v>-1039957000</v>
      </c>
      <c r="G11" s="21">
        <v>0</v>
      </c>
      <c r="H11" s="21">
        <v>-14851000</v>
      </c>
      <c r="I11" s="21">
        <v>-1025106000</v>
      </c>
      <c r="J11" s="21">
        <v>1.4279999999999999</v>
      </c>
    </row>
    <row r="12" spans="1:14" x14ac:dyDescent="0.25">
      <c r="A12" s="26" t="s">
        <v>30</v>
      </c>
      <c r="B12" t="s">
        <v>813</v>
      </c>
      <c r="C12" s="21">
        <v>-22940198000</v>
      </c>
      <c r="D12" s="21">
        <v>0</v>
      </c>
      <c r="E12" s="21">
        <v>0</v>
      </c>
      <c r="F12" s="21">
        <v>-22940198000</v>
      </c>
      <c r="G12" s="21">
        <v>0</v>
      </c>
      <c r="H12" s="21">
        <v>0</v>
      </c>
      <c r="I12" s="21">
        <v>-22940198000</v>
      </c>
      <c r="J12" s="21">
        <v>0</v>
      </c>
    </row>
    <row r="13" spans="1:14" x14ac:dyDescent="0.25">
      <c r="A13" s="26" t="s">
        <v>31</v>
      </c>
      <c r="B13" t="s">
        <v>814</v>
      </c>
      <c r="C13" s="21">
        <v>-657654423000</v>
      </c>
      <c r="D13" s="21">
        <v>0</v>
      </c>
      <c r="E13" s="21">
        <v>0</v>
      </c>
      <c r="F13" s="21">
        <v>-657654423000</v>
      </c>
      <c r="G13" s="21">
        <v>-327794716400</v>
      </c>
      <c r="H13" s="21">
        <v>-673411010210</v>
      </c>
      <c r="I13" s="21">
        <v>15756587210</v>
      </c>
      <c r="J13" s="21">
        <v>102.3959</v>
      </c>
    </row>
    <row r="14" spans="1:14" x14ac:dyDescent="0.25">
      <c r="A14" s="26" t="s">
        <v>32</v>
      </c>
      <c r="B14" t="s">
        <v>815</v>
      </c>
      <c r="C14" s="21">
        <v>-53937644000</v>
      </c>
      <c r="D14" s="21">
        <v>0</v>
      </c>
      <c r="E14" s="21">
        <v>0</v>
      </c>
      <c r="F14" s="21">
        <v>-53937644000</v>
      </c>
      <c r="G14" s="21">
        <v>0</v>
      </c>
      <c r="H14" s="21">
        <v>-4845631500</v>
      </c>
      <c r="I14" s="21">
        <v>-49092012500</v>
      </c>
      <c r="J14" s="21">
        <v>8.9838000000000005</v>
      </c>
    </row>
    <row r="15" spans="1:14" x14ac:dyDescent="0.25">
      <c r="A15" s="26" t="s">
        <v>33</v>
      </c>
      <c r="B15" t="s">
        <v>816</v>
      </c>
      <c r="C15" s="21">
        <v>-2859928795000</v>
      </c>
      <c r="D15" s="21">
        <v>0</v>
      </c>
      <c r="E15" s="21">
        <v>0</v>
      </c>
      <c r="F15" s="21">
        <v>-2859928795000</v>
      </c>
      <c r="G15" s="21">
        <v>-388718566779</v>
      </c>
      <c r="H15" s="21">
        <v>-1604196747407</v>
      </c>
      <c r="I15" s="21">
        <v>-1255732047593</v>
      </c>
      <c r="J15" s="21">
        <v>56.092199999999998</v>
      </c>
    </row>
    <row r="16" spans="1:14" x14ac:dyDescent="0.25">
      <c r="A16" s="26" t="s">
        <v>34</v>
      </c>
      <c r="B16" t="s">
        <v>817</v>
      </c>
      <c r="C16" s="21">
        <v>-1101193021000</v>
      </c>
      <c r="D16" s="21">
        <v>0</v>
      </c>
      <c r="E16" s="21">
        <v>0</v>
      </c>
      <c r="F16" s="21">
        <v>-1101193021000</v>
      </c>
      <c r="G16" s="21">
        <v>-88149634000</v>
      </c>
      <c r="H16" s="21">
        <v>-685502738000</v>
      </c>
      <c r="I16" s="21">
        <v>-415690283000</v>
      </c>
      <c r="J16" s="21">
        <v>62.250900000000001</v>
      </c>
    </row>
    <row r="17" spans="1:10" x14ac:dyDescent="0.25">
      <c r="A17" s="26" t="s">
        <v>35</v>
      </c>
      <c r="B17" t="s">
        <v>816</v>
      </c>
      <c r="C17" s="21">
        <v>-32234716000</v>
      </c>
      <c r="D17" s="21">
        <v>0</v>
      </c>
      <c r="E17" s="21">
        <v>0</v>
      </c>
      <c r="F17" s="21">
        <v>-32234716000</v>
      </c>
      <c r="G17" s="21">
        <v>0</v>
      </c>
      <c r="H17" s="21">
        <v>0</v>
      </c>
      <c r="I17" s="21">
        <v>-32234716000</v>
      </c>
      <c r="J17" s="21">
        <v>0</v>
      </c>
    </row>
    <row r="18" spans="1:10" x14ac:dyDescent="0.25">
      <c r="A18" s="26" t="s">
        <v>36</v>
      </c>
      <c r="B18" t="s">
        <v>37</v>
      </c>
      <c r="C18" s="21">
        <v>-12411723000</v>
      </c>
      <c r="D18" s="21">
        <v>0</v>
      </c>
      <c r="E18" s="21">
        <v>0</v>
      </c>
      <c r="F18" s="21">
        <v>-12411723000</v>
      </c>
      <c r="G18" s="21">
        <v>0</v>
      </c>
      <c r="H18" s="21">
        <v>0</v>
      </c>
      <c r="I18" s="21">
        <v>-12411723000</v>
      </c>
      <c r="J18" s="21">
        <v>0</v>
      </c>
    </row>
    <row r="19" spans="1:10" x14ac:dyDescent="0.25">
      <c r="A19" s="26" t="s">
        <v>38</v>
      </c>
      <c r="B19" t="s">
        <v>818</v>
      </c>
      <c r="C19" s="21">
        <v>-16670758000</v>
      </c>
      <c r="D19" s="21">
        <v>0</v>
      </c>
      <c r="E19" s="21">
        <v>0</v>
      </c>
      <c r="F19" s="21">
        <v>-16670758000</v>
      </c>
      <c r="G19" s="21">
        <v>-4528004000</v>
      </c>
      <c r="H19" s="21">
        <v>-14045456000</v>
      </c>
      <c r="I19" s="21">
        <v>-2625302000</v>
      </c>
      <c r="J19" s="21">
        <v>84.252099999999999</v>
      </c>
    </row>
    <row r="20" spans="1:10" x14ac:dyDescent="0.25">
      <c r="A20" s="26" t="s">
        <v>39</v>
      </c>
      <c r="B20" t="s">
        <v>819</v>
      </c>
      <c r="C20" s="21">
        <v>-56843467000</v>
      </c>
      <c r="D20" s="21">
        <v>0</v>
      </c>
      <c r="E20" s="21">
        <v>0</v>
      </c>
      <c r="F20" s="21">
        <v>-56843467000</v>
      </c>
      <c r="G20" s="21">
        <v>-2680755000</v>
      </c>
      <c r="H20" s="21">
        <v>-30949935000</v>
      </c>
      <c r="I20" s="21">
        <v>-25893532000</v>
      </c>
      <c r="J20" s="21">
        <v>54.447699999999998</v>
      </c>
    </row>
    <row r="21" spans="1:10" x14ac:dyDescent="0.25">
      <c r="A21" s="26" t="s">
        <v>40</v>
      </c>
      <c r="B21" t="s">
        <v>820</v>
      </c>
      <c r="C21" s="21">
        <v>-246712107000</v>
      </c>
      <c r="D21" s="21">
        <v>0</v>
      </c>
      <c r="E21" s="21">
        <v>0</v>
      </c>
      <c r="F21" s="21">
        <v>-246712107000</v>
      </c>
      <c r="G21" s="21">
        <v>-31968526000</v>
      </c>
      <c r="H21" s="21">
        <v>-137410198000</v>
      </c>
      <c r="I21" s="21">
        <v>-109301909000</v>
      </c>
      <c r="J21" s="21">
        <v>55.696599999999997</v>
      </c>
    </row>
    <row r="22" spans="1:10" x14ac:dyDescent="0.25">
      <c r="A22" s="26" t="s">
        <v>41</v>
      </c>
      <c r="B22" t="s">
        <v>821</v>
      </c>
      <c r="C22" s="21">
        <v>-320615699000</v>
      </c>
      <c r="D22" s="21">
        <v>0</v>
      </c>
      <c r="E22" s="21">
        <v>0</v>
      </c>
      <c r="F22" s="21">
        <v>-320615699000</v>
      </c>
      <c r="G22" s="21">
        <v>-30619885000</v>
      </c>
      <c r="H22" s="21">
        <v>-190612202688</v>
      </c>
      <c r="I22" s="21">
        <v>-130003496312</v>
      </c>
      <c r="J22" s="21">
        <v>59.451900000000002</v>
      </c>
    </row>
    <row r="23" spans="1:10" x14ac:dyDescent="0.25">
      <c r="A23" s="26" t="s">
        <v>42</v>
      </c>
      <c r="B23" t="s">
        <v>821</v>
      </c>
      <c r="C23" s="21">
        <v>-22110654000</v>
      </c>
      <c r="D23" s="21">
        <v>0</v>
      </c>
      <c r="E23" s="21">
        <v>0</v>
      </c>
      <c r="F23" s="21">
        <v>-22110654000</v>
      </c>
      <c r="G23" s="21">
        <v>-580583000</v>
      </c>
      <c r="H23" s="21">
        <v>-3197816000</v>
      </c>
      <c r="I23" s="21">
        <v>-18912838000</v>
      </c>
      <c r="J23" s="21">
        <v>14.4628</v>
      </c>
    </row>
    <row r="24" spans="1:10" x14ac:dyDescent="0.25">
      <c r="A24" s="26" t="s">
        <v>43</v>
      </c>
      <c r="B24" t="s">
        <v>822</v>
      </c>
      <c r="C24" s="21">
        <v>-382110554000</v>
      </c>
      <c r="D24" s="21">
        <v>0</v>
      </c>
      <c r="E24" s="21">
        <v>0</v>
      </c>
      <c r="F24" s="21">
        <v>-382110554000</v>
      </c>
      <c r="G24" s="21">
        <v>-23451598000</v>
      </c>
      <c r="H24" s="21">
        <v>-186381714000</v>
      </c>
      <c r="I24" s="21">
        <v>-195728840000</v>
      </c>
      <c r="J24" s="21">
        <v>48.776899999999998</v>
      </c>
    </row>
    <row r="25" spans="1:10" x14ac:dyDescent="0.25">
      <c r="A25" s="26" t="s">
        <v>44</v>
      </c>
      <c r="B25" t="s">
        <v>823</v>
      </c>
      <c r="C25" s="21">
        <v>-3049608000</v>
      </c>
      <c r="D25" s="21">
        <v>0</v>
      </c>
      <c r="E25" s="21">
        <v>0</v>
      </c>
      <c r="F25" s="21">
        <v>-3049608000</v>
      </c>
      <c r="G25" s="21">
        <v>-199583725</v>
      </c>
      <c r="H25" s="21">
        <v>-1225076410</v>
      </c>
      <c r="I25" s="21">
        <v>-1824531590</v>
      </c>
      <c r="J25" s="21">
        <v>40.171599999999998</v>
      </c>
    </row>
    <row r="26" spans="1:10" x14ac:dyDescent="0.25">
      <c r="A26" s="26" t="s">
        <v>45</v>
      </c>
      <c r="B26" t="s">
        <v>824</v>
      </c>
      <c r="C26" s="21">
        <v>-9225581000</v>
      </c>
      <c r="D26" s="21">
        <v>0</v>
      </c>
      <c r="E26" s="21">
        <v>0</v>
      </c>
      <c r="F26" s="21">
        <v>-9225581000</v>
      </c>
      <c r="G26" s="21">
        <v>-733114163</v>
      </c>
      <c r="H26" s="21">
        <v>-2073707163</v>
      </c>
      <c r="I26" s="21">
        <v>-7151873837</v>
      </c>
      <c r="J26" s="21">
        <v>22.477799999999998</v>
      </c>
    </row>
    <row r="27" spans="1:10" x14ac:dyDescent="0.25">
      <c r="A27" s="26" t="s">
        <v>46</v>
      </c>
      <c r="B27" t="s">
        <v>825</v>
      </c>
      <c r="C27" s="21">
        <v>-19088000</v>
      </c>
      <c r="D27" s="21">
        <v>0</v>
      </c>
      <c r="E27" s="21">
        <v>0</v>
      </c>
      <c r="F27" s="21">
        <v>-19088000</v>
      </c>
      <c r="G27" s="21">
        <v>0</v>
      </c>
      <c r="H27" s="21">
        <v>0</v>
      </c>
      <c r="I27" s="21">
        <v>-19088000</v>
      </c>
      <c r="J27" s="21">
        <v>0</v>
      </c>
    </row>
    <row r="28" spans="1:10" x14ac:dyDescent="0.25">
      <c r="A28" s="26" t="s">
        <v>47</v>
      </c>
      <c r="B28" t="s">
        <v>48</v>
      </c>
      <c r="C28" s="21">
        <v>-28053076000</v>
      </c>
      <c r="D28" s="21">
        <v>0</v>
      </c>
      <c r="E28" s="21">
        <v>0</v>
      </c>
      <c r="F28" s="21">
        <v>-28053076000</v>
      </c>
      <c r="G28" s="21">
        <v>-1926265000</v>
      </c>
      <c r="H28" s="21">
        <v>-11992311000</v>
      </c>
      <c r="I28" s="21">
        <v>-16060765000</v>
      </c>
      <c r="J28" s="21">
        <v>42.748600000000003</v>
      </c>
    </row>
    <row r="29" spans="1:10" x14ac:dyDescent="0.25">
      <c r="A29" s="26" t="s">
        <v>49</v>
      </c>
      <c r="B29" t="s">
        <v>50</v>
      </c>
      <c r="C29" s="21">
        <v>-110699370000</v>
      </c>
      <c r="D29" s="21">
        <v>0</v>
      </c>
      <c r="E29" s="21">
        <v>0</v>
      </c>
      <c r="F29" s="21">
        <v>-110699370000</v>
      </c>
      <c r="G29" s="21">
        <v>-7710440000</v>
      </c>
      <c r="H29" s="21">
        <v>-47688242000</v>
      </c>
      <c r="I29" s="21">
        <v>-63011128000</v>
      </c>
      <c r="J29" s="21">
        <v>43.079099999999997</v>
      </c>
    </row>
    <row r="30" spans="1:10" x14ac:dyDescent="0.25">
      <c r="A30" s="26" t="s">
        <v>51</v>
      </c>
      <c r="B30" t="s">
        <v>826</v>
      </c>
      <c r="C30" s="21">
        <v>-28773295000</v>
      </c>
      <c r="D30" s="21">
        <v>0</v>
      </c>
      <c r="E30" s="21">
        <v>0</v>
      </c>
      <c r="F30" s="21">
        <v>-28773295000</v>
      </c>
      <c r="G30" s="21">
        <v>-11645395</v>
      </c>
      <c r="H30" s="21">
        <v>-7058945845</v>
      </c>
      <c r="I30" s="21">
        <v>-21714349155</v>
      </c>
      <c r="J30" s="21">
        <v>24.533000000000001</v>
      </c>
    </row>
    <row r="31" spans="1:10" x14ac:dyDescent="0.25">
      <c r="A31" s="26" t="s">
        <v>52</v>
      </c>
      <c r="B31" t="s">
        <v>53</v>
      </c>
      <c r="C31" s="21">
        <v>-28773295000</v>
      </c>
      <c r="D31" s="21">
        <v>0</v>
      </c>
      <c r="E31" s="21">
        <v>0</v>
      </c>
      <c r="F31" s="21">
        <v>-28773295000</v>
      </c>
      <c r="G31" s="21">
        <v>-1278009</v>
      </c>
      <c r="H31" s="21">
        <v>-7048578589</v>
      </c>
      <c r="I31" s="21">
        <v>-21724716411</v>
      </c>
      <c r="J31" s="21">
        <v>24.4969</v>
      </c>
    </row>
    <row r="32" spans="1:10" x14ac:dyDescent="0.25">
      <c r="A32" s="26" t="s">
        <v>54</v>
      </c>
      <c r="B32" t="s">
        <v>827</v>
      </c>
      <c r="C32" s="21">
        <v>-6394066000</v>
      </c>
      <c r="D32" s="21">
        <v>0</v>
      </c>
      <c r="E32" s="21">
        <v>0</v>
      </c>
      <c r="F32" s="21">
        <v>-6394066000</v>
      </c>
      <c r="G32" s="21">
        <v>-2587860</v>
      </c>
      <c r="H32" s="21">
        <v>-1568654598</v>
      </c>
      <c r="I32" s="21">
        <v>-4825411402</v>
      </c>
      <c r="J32" s="21">
        <v>24.533000000000001</v>
      </c>
    </row>
    <row r="33" spans="1:10" x14ac:dyDescent="0.25">
      <c r="A33" s="26" t="s">
        <v>55</v>
      </c>
      <c r="B33" t="s">
        <v>828</v>
      </c>
      <c r="C33" s="21">
        <v>-16348000</v>
      </c>
      <c r="D33" s="21">
        <v>0</v>
      </c>
      <c r="E33" s="21">
        <v>0</v>
      </c>
      <c r="F33" s="21">
        <v>-16348000</v>
      </c>
      <c r="G33" s="21">
        <v>-1591857</v>
      </c>
      <c r="H33" s="21">
        <v>-22780355</v>
      </c>
      <c r="I33" s="21">
        <v>6432355</v>
      </c>
      <c r="J33" s="21">
        <v>139.34639999999999</v>
      </c>
    </row>
    <row r="34" spans="1:10" x14ac:dyDescent="0.25">
      <c r="A34" s="26" t="s">
        <v>56</v>
      </c>
      <c r="B34" t="s">
        <v>57</v>
      </c>
      <c r="C34" s="21">
        <v>-72844000000</v>
      </c>
      <c r="D34" s="21">
        <v>0</v>
      </c>
      <c r="E34" s="21">
        <v>3013000000</v>
      </c>
      <c r="F34" s="21">
        <v>-69831000000</v>
      </c>
      <c r="G34" s="21">
        <v>-6506467011</v>
      </c>
      <c r="H34" s="21">
        <v>-40323496229</v>
      </c>
      <c r="I34" s="21">
        <v>-29507503771</v>
      </c>
      <c r="J34" s="21">
        <v>57.744399999999999</v>
      </c>
    </row>
    <row r="35" spans="1:10" x14ac:dyDescent="0.25">
      <c r="A35" s="26" t="s">
        <v>58</v>
      </c>
      <c r="B35" t="s">
        <v>829</v>
      </c>
      <c r="C35" s="21">
        <v>-2757410000</v>
      </c>
      <c r="D35" s="21">
        <v>0</v>
      </c>
      <c r="E35" s="21">
        <v>0</v>
      </c>
      <c r="F35" s="21">
        <v>-2757410000</v>
      </c>
      <c r="G35" s="21">
        <v>-428223512</v>
      </c>
      <c r="H35" s="21">
        <v>-1104906891</v>
      </c>
      <c r="I35" s="21">
        <v>-1652503109</v>
      </c>
      <c r="J35" s="21">
        <v>40.070500000000003</v>
      </c>
    </row>
    <row r="36" spans="1:10" x14ac:dyDescent="0.25">
      <c r="A36" s="26" t="s">
        <v>59</v>
      </c>
      <c r="B36" t="s">
        <v>830</v>
      </c>
      <c r="C36" s="21">
        <v>-11667124000</v>
      </c>
      <c r="D36" s="21">
        <v>0</v>
      </c>
      <c r="E36" s="21">
        <v>0</v>
      </c>
      <c r="F36" s="21">
        <v>-11667124000</v>
      </c>
      <c r="G36" s="21">
        <v>0</v>
      </c>
      <c r="H36" s="21">
        <v>-234511360</v>
      </c>
      <c r="I36" s="21">
        <v>-11432612640</v>
      </c>
      <c r="J36" s="21">
        <v>2.0099999999999998</v>
      </c>
    </row>
    <row r="37" spans="1:10" x14ac:dyDescent="0.25">
      <c r="A37" s="26" t="s">
        <v>60</v>
      </c>
      <c r="B37" t="s">
        <v>61</v>
      </c>
      <c r="C37" s="21">
        <v>-1681578000</v>
      </c>
      <c r="D37" s="21">
        <v>0</v>
      </c>
      <c r="E37" s="21">
        <v>0</v>
      </c>
      <c r="F37" s="21">
        <v>-1681578000</v>
      </c>
      <c r="G37" s="21">
        <v>-34566788</v>
      </c>
      <c r="H37" s="21">
        <v>-865741276</v>
      </c>
      <c r="I37" s="21">
        <v>-815836724</v>
      </c>
      <c r="J37" s="21">
        <v>51.483899999999998</v>
      </c>
    </row>
    <row r="38" spans="1:10" x14ac:dyDescent="0.25">
      <c r="A38" s="26" t="s">
        <v>62</v>
      </c>
      <c r="B38" t="s">
        <v>831</v>
      </c>
      <c r="C38" s="21">
        <v>-48915468000</v>
      </c>
      <c r="D38" s="21">
        <v>0</v>
      </c>
      <c r="E38" s="21">
        <v>20672000000</v>
      </c>
      <c r="F38" s="21">
        <v>-28243468000</v>
      </c>
      <c r="G38" s="21">
        <v>-191310651</v>
      </c>
      <c r="H38" s="21">
        <v>-722844678</v>
      </c>
      <c r="I38" s="21">
        <v>-27520623322</v>
      </c>
      <c r="J38" s="21">
        <v>2.5592999999999999</v>
      </c>
    </row>
    <row r="39" spans="1:10" x14ac:dyDescent="0.25">
      <c r="A39" s="26" t="s">
        <v>64</v>
      </c>
      <c r="B39" t="s">
        <v>832</v>
      </c>
      <c r="C39" s="21">
        <v>-146676000000</v>
      </c>
      <c r="D39" s="21">
        <v>0</v>
      </c>
      <c r="E39" s="21">
        <v>0</v>
      </c>
      <c r="F39" s="21">
        <v>-146676000000</v>
      </c>
      <c r="G39" s="21">
        <v>-1505156672</v>
      </c>
      <c r="H39" s="21">
        <v>-10084019072</v>
      </c>
      <c r="I39" s="21">
        <v>-136591980928</v>
      </c>
      <c r="J39" s="21">
        <v>6.875</v>
      </c>
    </row>
    <row r="40" spans="1:10" x14ac:dyDescent="0.25">
      <c r="A40" s="26" t="s">
        <v>65</v>
      </c>
      <c r="B40" t="s">
        <v>833</v>
      </c>
      <c r="C40" s="21">
        <v>-114913211000</v>
      </c>
      <c r="D40" s="21">
        <v>0</v>
      </c>
      <c r="E40" s="21">
        <v>0</v>
      </c>
      <c r="F40" s="21">
        <v>-114913211000</v>
      </c>
      <c r="G40" s="21">
        <v>-9010572000</v>
      </c>
      <c r="H40" s="21">
        <v>-57564394778</v>
      </c>
      <c r="I40" s="21">
        <v>-57348816222</v>
      </c>
      <c r="J40" s="21">
        <v>50.093800000000002</v>
      </c>
    </row>
    <row r="41" spans="1:10" x14ac:dyDescent="0.25">
      <c r="A41" s="26" t="s">
        <v>66</v>
      </c>
      <c r="B41" t="s">
        <v>834</v>
      </c>
      <c r="C41" s="21">
        <v>-78992000000</v>
      </c>
      <c r="D41" s="21">
        <v>0</v>
      </c>
      <c r="E41" s="21">
        <v>0</v>
      </c>
      <c r="F41" s="21">
        <v>-78992000000</v>
      </c>
      <c r="G41" s="21">
        <v>0</v>
      </c>
      <c r="H41" s="21">
        <v>-50155435163</v>
      </c>
      <c r="I41" s="21">
        <v>-28836564837</v>
      </c>
      <c r="J41" s="21">
        <v>63.494300000000003</v>
      </c>
    </row>
    <row r="42" spans="1:10" x14ac:dyDescent="0.25">
      <c r="A42" s="26" t="s">
        <v>68</v>
      </c>
      <c r="B42" t="s">
        <v>69</v>
      </c>
      <c r="C42" s="21">
        <v>-10613946000</v>
      </c>
      <c r="D42" s="21">
        <v>0</v>
      </c>
      <c r="E42" s="21">
        <v>0</v>
      </c>
      <c r="F42" s="21">
        <v>-10613946000</v>
      </c>
      <c r="G42" s="21">
        <v>-359785000</v>
      </c>
      <c r="H42" s="21">
        <v>-9921595000</v>
      </c>
      <c r="I42" s="21">
        <v>-692351000</v>
      </c>
      <c r="J42" s="21">
        <v>93.477000000000004</v>
      </c>
    </row>
    <row r="43" spans="1:10" x14ac:dyDescent="0.25">
      <c r="A43" s="26" t="s">
        <v>70</v>
      </c>
      <c r="B43" t="s">
        <v>835</v>
      </c>
      <c r="C43" s="21">
        <v>-278936000000</v>
      </c>
      <c r="D43" s="21">
        <v>0</v>
      </c>
      <c r="E43" s="21">
        <v>46082000000</v>
      </c>
      <c r="F43" s="21">
        <v>-232854000000</v>
      </c>
      <c r="G43" s="21">
        <v>-10205277758</v>
      </c>
      <c r="H43" s="21">
        <v>-61295196856</v>
      </c>
      <c r="I43" s="21">
        <v>-171558803144</v>
      </c>
      <c r="J43" s="21">
        <v>26.323399999999999</v>
      </c>
    </row>
    <row r="44" spans="1:10" x14ac:dyDescent="0.25">
      <c r="A44" s="26" t="s">
        <v>71</v>
      </c>
      <c r="B44" t="s">
        <v>72</v>
      </c>
      <c r="C44" s="21">
        <v>0</v>
      </c>
      <c r="D44" s="21">
        <v>0</v>
      </c>
      <c r="E44" s="21">
        <v>0</v>
      </c>
      <c r="F44" s="21">
        <v>0</v>
      </c>
      <c r="G44" s="21">
        <v>-200000</v>
      </c>
      <c r="H44" s="21">
        <v>-1400000</v>
      </c>
      <c r="I44" s="21">
        <v>1400000</v>
      </c>
      <c r="J44" s="21">
        <v>0</v>
      </c>
    </row>
    <row r="45" spans="1:10" x14ac:dyDescent="0.25">
      <c r="A45" s="26" t="s">
        <v>73</v>
      </c>
      <c r="B45" t="s">
        <v>74</v>
      </c>
      <c r="C45" s="21">
        <v>-897545000</v>
      </c>
      <c r="D45" s="21">
        <v>0</v>
      </c>
      <c r="E45" s="21">
        <v>0</v>
      </c>
      <c r="F45" s="21">
        <v>-897545000</v>
      </c>
      <c r="G45" s="21">
        <v>-15199608</v>
      </c>
      <c r="H45" s="21">
        <v>-75412169</v>
      </c>
      <c r="I45" s="21">
        <v>-822132831</v>
      </c>
      <c r="J45" s="21">
        <v>8.4019999999999992</v>
      </c>
    </row>
    <row r="46" spans="1:10" x14ac:dyDescent="0.25">
      <c r="A46" s="26" t="s">
        <v>75</v>
      </c>
      <c r="B46" t="s">
        <v>76</v>
      </c>
      <c r="C46" s="21">
        <v>-4803493000</v>
      </c>
      <c r="D46" s="21">
        <v>0</v>
      </c>
      <c r="E46" s="21">
        <v>0</v>
      </c>
      <c r="F46" s="21">
        <v>-4803493000</v>
      </c>
      <c r="G46" s="21">
        <v>-187557031</v>
      </c>
      <c r="H46" s="21">
        <v>-2732783276</v>
      </c>
      <c r="I46" s="21">
        <v>-2070709724</v>
      </c>
      <c r="J46" s="21">
        <v>56.891599999999997</v>
      </c>
    </row>
    <row r="47" spans="1:10" x14ac:dyDescent="0.25">
      <c r="A47" s="26" t="s">
        <v>77</v>
      </c>
      <c r="B47" t="s">
        <v>836</v>
      </c>
      <c r="C47" s="21">
        <v>-847675000</v>
      </c>
      <c r="D47" s="21">
        <v>0</v>
      </c>
      <c r="E47" s="21">
        <v>0</v>
      </c>
      <c r="F47" s="21">
        <v>-847675000</v>
      </c>
      <c r="G47" s="21">
        <v>-35988205</v>
      </c>
      <c r="H47" s="21">
        <v>-495250791</v>
      </c>
      <c r="I47" s="21">
        <v>-352424209</v>
      </c>
      <c r="J47" s="21">
        <v>58.424599999999998</v>
      </c>
    </row>
    <row r="48" spans="1:10" x14ac:dyDescent="0.25">
      <c r="A48" s="26" t="s">
        <v>78</v>
      </c>
      <c r="B48" t="s">
        <v>79</v>
      </c>
      <c r="C48" s="21">
        <v>-1093325000</v>
      </c>
      <c r="D48" s="21">
        <v>0</v>
      </c>
      <c r="E48" s="21">
        <v>0</v>
      </c>
      <c r="F48" s="21">
        <v>-1093325000</v>
      </c>
      <c r="G48" s="21">
        <v>-41462997</v>
      </c>
      <c r="H48" s="21">
        <v>-649070960</v>
      </c>
      <c r="I48" s="21">
        <v>-444254040</v>
      </c>
      <c r="J48" s="21">
        <v>59.366700000000002</v>
      </c>
    </row>
    <row r="49" spans="1:10" x14ac:dyDescent="0.25">
      <c r="A49" s="26" t="s">
        <v>80</v>
      </c>
      <c r="B49" t="s">
        <v>81</v>
      </c>
      <c r="C49" s="21">
        <v>-4062491000</v>
      </c>
      <c r="D49" s="21">
        <v>0</v>
      </c>
      <c r="E49" s="21">
        <v>0</v>
      </c>
      <c r="F49" s="21">
        <v>-4062491000</v>
      </c>
      <c r="G49" s="21">
        <v>-94101283</v>
      </c>
      <c r="H49" s="21">
        <v>-370857866</v>
      </c>
      <c r="I49" s="21">
        <v>-3691633134</v>
      </c>
      <c r="J49" s="21">
        <v>9.1288</v>
      </c>
    </row>
    <row r="50" spans="1:10" x14ac:dyDescent="0.25">
      <c r="A50" s="26" t="s">
        <v>82</v>
      </c>
      <c r="B50" t="s">
        <v>837</v>
      </c>
      <c r="C50" s="21">
        <v>-1639801000</v>
      </c>
      <c r="D50" s="21">
        <v>0</v>
      </c>
      <c r="E50" s="21">
        <v>0</v>
      </c>
      <c r="F50" s="21">
        <v>-1639801000</v>
      </c>
      <c r="G50" s="21">
        <v>-205789614</v>
      </c>
      <c r="H50" s="21">
        <v>-2098318214</v>
      </c>
      <c r="I50" s="21">
        <v>458517214</v>
      </c>
      <c r="J50" s="21">
        <v>127.9618</v>
      </c>
    </row>
    <row r="51" spans="1:10" x14ac:dyDescent="0.25">
      <c r="A51" s="26" t="s">
        <v>83</v>
      </c>
      <c r="B51" t="s">
        <v>84</v>
      </c>
      <c r="C51" s="21">
        <v>-601263000</v>
      </c>
      <c r="D51" s="21">
        <v>0</v>
      </c>
      <c r="E51" s="21">
        <v>0</v>
      </c>
      <c r="F51" s="21">
        <v>-601263000</v>
      </c>
      <c r="G51" s="21">
        <v>-83097601</v>
      </c>
      <c r="H51" s="21">
        <v>-538499220</v>
      </c>
      <c r="I51" s="21">
        <v>-62763780</v>
      </c>
      <c r="J51" s="21">
        <v>89.561300000000003</v>
      </c>
    </row>
    <row r="52" spans="1:10" x14ac:dyDescent="0.25">
      <c r="A52" s="26" t="s">
        <v>85</v>
      </c>
      <c r="B52" t="s">
        <v>86</v>
      </c>
      <c r="C52" s="21">
        <v>-34608614000</v>
      </c>
      <c r="D52" s="21">
        <v>0</v>
      </c>
      <c r="E52" s="21">
        <v>0</v>
      </c>
      <c r="F52" s="21">
        <v>-34608614000</v>
      </c>
      <c r="G52" s="21">
        <v>0</v>
      </c>
      <c r="H52" s="21">
        <v>-10388136320</v>
      </c>
      <c r="I52" s="21">
        <v>-24220477680</v>
      </c>
      <c r="J52" s="21">
        <v>30.015999999999998</v>
      </c>
    </row>
    <row r="53" spans="1:10" x14ac:dyDescent="0.25">
      <c r="A53" s="26" t="s">
        <v>87</v>
      </c>
      <c r="B53" t="s">
        <v>838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-1424000</v>
      </c>
      <c r="I53" s="21">
        <v>1424000</v>
      </c>
      <c r="J53" s="21">
        <v>0</v>
      </c>
    </row>
    <row r="54" spans="1:10" x14ac:dyDescent="0.25">
      <c r="A54" s="26" t="s">
        <v>88</v>
      </c>
      <c r="B54" t="s">
        <v>89</v>
      </c>
      <c r="C54" s="21">
        <v>-51465020000</v>
      </c>
      <c r="D54" s="21">
        <v>0</v>
      </c>
      <c r="E54" s="21">
        <v>0</v>
      </c>
      <c r="F54" s="21">
        <v>-51465020000</v>
      </c>
      <c r="G54" s="21">
        <v>0</v>
      </c>
      <c r="H54" s="21">
        <v>-4948416400</v>
      </c>
      <c r="I54" s="21">
        <v>-46516603600</v>
      </c>
      <c r="J54" s="21">
        <v>9.6151</v>
      </c>
    </row>
    <row r="55" spans="1:10" x14ac:dyDescent="0.25">
      <c r="A55" s="26" t="s">
        <v>90</v>
      </c>
      <c r="B55" t="s">
        <v>816</v>
      </c>
      <c r="C55" s="21">
        <v>-17759908000</v>
      </c>
      <c r="D55" s="21">
        <v>0</v>
      </c>
      <c r="E55" s="21">
        <v>0</v>
      </c>
      <c r="F55" s="21">
        <v>-17759908000</v>
      </c>
      <c r="G55" s="21">
        <v>0</v>
      </c>
      <c r="H55" s="21">
        <v>-8646177000</v>
      </c>
      <c r="I55" s="21">
        <v>-9113731000</v>
      </c>
      <c r="J55" s="21">
        <v>48.683700000000002</v>
      </c>
    </row>
    <row r="56" spans="1:10" x14ac:dyDescent="0.25">
      <c r="A56" s="26" t="s">
        <v>91</v>
      </c>
      <c r="B56" t="s">
        <v>839</v>
      </c>
      <c r="C56" s="21">
        <v>-3418687000</v>
      </c>
      <c r="D56" s="21">
        <v>0</v>
      </c>
      <c r="E56" s="21">
        <v>0</v>
      </c>
      <c r="F56" s="21">
        <v>-3418687000</v>
      </c>
      <c r="G56" s="21">
        <v>0</v>
      </c>
      <c r="H56" s="21">
        <v>-325719000</v>
      </c>
      <c r="I56" s="21">
        <v>-3092968000</v>
      </c>
      <c r="J56" s="21">
        <v>9.5275999999999996</v>
      </c>
    </row>
    <row r="57" spans="1:10" x14ac:dyDescent="0.25">
      <c r="A57" s="26" t="s">
        <v>92</v>
      </c>
      <c r="B57" t="s">
        <v>840</v>
      </c>
      <c r="C57" s="21">
        <v>-34991770000</v>
      </c>
      <c r="D57" s="21">
        <v>0</v>
      </c>
      <c r="E57" s="21">
        <v>0</v>
      </c>
      <c r="F57" s="21">
        <v>-34991770000</v>
      </c>
      <c r="G57" s="21">
        <v>0</v>
      </c>
      <c r="H57" s="21">
        <v>-17334982000</v>
      </c>
      <c r="I57" s="21">
        <v>-17656788000</v>
      </c>
      <c r="J57" s="21">
        <v>49.540199999999999</v>
      </c>
    </row>
    <row r="58" spans="1:10" x14ac:dyDescent="0.25">
      <c r="A58" s="26" t="s">
        <v>841</v>
      </c>
      <c r="B58" t="s">
        <v>842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-2793000</v>
      </c>
      <c r="I58" s="21">
        <v>2793000</v>
      </c>
      <c r="J58" s="21">
        <v>0</v>
      </c>
    </row>
    <row r="59" spans="1:10" x14ac:dyDescent="0.25">
      <c r="A59" s="26" t="s">
        <v>93</v>
      </c>
      <c r="B59" t="s">
        <v>843</v>
      </c>
      <c r="C59" s="21">
        <v>-114742056000</v>
      </c>
      <c r="D59" s="21">
        <v>0</v>
      </c>
      <c r="E59" s="21">
        <v>0</v>
      </c>
      <c r="F59" s="21">
        <v>-114742056000</v>
      </c>
      <c r="G59" s="21">
        <v>0</v>
      </c>
      <c r="H59" s="21">
        <v>-387000</v>
      </c>
      <c r="I59" s="21">
        <v>-114741669000</v>
      </c>
      <c r="J59" s="21">
        <v>2.9999999999999997E-4</v>
      </c>
    </row>
    <row r="60" spans="1:10" x14ac:dyDescent="0.25">
      <c r="A60" s="26" t="s">
        <v>94</v>
      </c>
      <c r="B60" t="s">
        <v>844</v>
      </c>
      <c r="C60" s="21">
        <v>-26818228000</v>
      </c>
      <c r="D60" s="21">
        <v>0</v>
      </c>
      <c r="E60" s="21">
        <v>0</v>
      </c>
      <c r="F60" s="21">
        <v>-26818228000</v>
      </c>
      <c r="G60" s="21">
        <v>0</v>
      </c>
      <c r="H60" s="21">
        <v>-11063234000</v>
      </c>
      <c r="I60" s="21">
        <v>-15754994000</v>
      </c>
      <c r="J60" s="21">
        <v>41.252699999999997</v>
      </c>
    </row>
    <row r="61" spans="1:10" x14ac:dyDescent="0.25">
      <c r="A61" s="26" t="s">
        <v>95</v>
      </c>
      <c r="B61" t="s">
        <v>845</v>
      </c>
      <c r="C61" s="21">
        <v>0</v>
      </c>
      <c r="D61" s="21">
        <v>0</v>
      </c>
      <c r="E61" s="21">
        <v>0</v>
      </c>
      <c r="F61" s="21">
        <v>0</v>
      </c>
      <c r="G61" s="21">
        <v>-21260471</v>
      </c>
      <c r="H61" s="21">
        <v>-21282471</v>
      </c>
      <c r="I61" s="21">
        <v>21282471</v>
      </c>
      <c r="J61" s="21">
        <v>0</v>
      </c>
    </row>
    <row r="62" spans="1:10" x14ac:dyDescent="0.25">
      <c r="A62" s="26" t="s">
        <v>96</v>
      </c>
      <c r="B62" t="s">
        <v>846</v>
      </c>
      <c r="C62" s="21">
        <v>-7531000</v>
      </c>
      <c r="D62" s="21">
        <v>0</v>
      </c>
      <c r="E62" s="21">
        <v>0</v>
      </c>
      <c r="F62" s="21">
        <v>-7531000</v>
      </c>
      <c r="G62" s="21">
        <v>-580708</v>
      </c>
      <c r="H62" s="21">
        <v>-1978307</v>
      </c>
      <c r="I62" s="21">
        <v>-5552693</v>
      </c>
      <c r="J62" s="21">
        <v>26.268799999999999</v>
      </c>
    </row>
    <row r="63" spans="1:10" x14ac:dyDescent="0.25">
      <c r="A63" s="26" t="s">
        <v>97</v>
      </c>
      <c r="B63" t="s">
        <v>847</v>
      </c>
      <c r="C63" s="21">
        <v>-7858904000</v>
      </c>
      <c r="D63" s="21">
        <v>0</v>
      </c>
      <c r="E63" s="21">
        <v>0</v>
      </c>
      <c r="F63" s="21">
        <v>-7858904000</v>
      </c>
      <c r="G63" s="21">
        <v>-24331185</v>
      </c>
      <c r="H63" s="21">
        <v>-724570602</v>
      </c>
      <c r="I63" s="21">
        <v>-7134333398</v>
      </c>
      <c r="J63" s="21">
        <v>9.2196999999999996</v>
      </c>
    </row>
    <row r="64" spans="1:10" x14ac:dyDescent="0.25">
      <c r="A64" s="26" t="s">
        <v>98</v>
      </c>
      <c r="B64" t="s">
        <v>848</v>
      </c>
      <c r="C64" s="21">
        <v>-5314989000</v>
      </c>
      <c r="D64" s="21">
        <v>0</v>
      </c>
      <c r="E64" s="21">
        <v>0</v>
      </c>
      <c r="F64" s="21">
        <v>-5314989000</v>
      </c>
      <c r="G64" s="21">
        <v>-510126550</v>
      </c>
      <c r="H64" s="21">
        <v>-7575302173</v>
      </c>
      <c r="I64" s="21">
        <v>2260313173</v>
      </c>
      <c r="J64" s="21">
        <v>142.52709999999999</v>
      </c>
    </row>
    <row r="65" spans="1:10" x14ac:dyDescent="0.25">
      <c r="A65" s="26" t="s">
        <v>99</v>
      </c>
      <c r="B65" t="s">
        <v>849</v>
      </c>
      <c r="C65" s="21">
        <v>-3098056000</v>
      </c>
      <c r="D65" s="21">
        <v>0</v>
      </c>
      <c r="E65" s="21">
        <v>0</v>
      </c>
      <c r="F65" s="21">
        <v>-3098056000</v>
      </c>
      <c r="G65" s="21">
        <v>-169100343</v>
      </c>
      <c r="H65" s="21">
        <v>-1298735632</v>
      </c>
      <c r="I65" s="21">
        <v>-1799320368</v>
      </c>
      <c r="J65" s="21">
        <v>41.920999999999999</v>
      </c>
    </row>
    <row r="66" spans="1:10" x14ac:dyDescent="0.25">
      <c r="A66" s="26" t="s">
        <v>100</v>
      </c>
      <c r="B66" t="s">
        <v>101</v>
      </c>
      <c r="C66" s="21">
        <v>-13261938000</v>
      </c>
      <c r="D66" s="21">
        <v>0</v>
      </c>
      <c r="E66" s="21">
        <v>0</v>
      </c>
      <c r="F66" s="21">
        <v>-13261938000</v>
      </c>
      <c r="G66" s="21">
        <v>-543408864</v>
      </c>
      <c r="H66" s="21">
        <v>-5785430991</v>
      </c>
      <c r="I66" s="21">
        <v>-7476507009</v>
      </c>
      <c r="J66" s="21">
        <v>43.624299999999998</v>
      </c>
    </row>
    <row r="67" spans="1:10" x14ac:dyDescent="0.25">
      <c r="A67" s="26" t="s">
        <v>102</v>
      </c>
      <c r="B67" t="s">
        <v>850</v>
      </c>
      <c r="C67" s="21">
        <v>0</v>
      </c>
      <c r="D67" s="21">
        <v>0</v>
      </c>
      <c r="E67" s="21">
        <v>0</v>
      </c>
      <c r="F67" s="21">
        <v>0</v>
      </c>
      <c r="G67" s="21">
        <v>-102000</v>
      </c>
      <c r="H67" s="21">
        <v>-603500</v>
      </c>
      <c r="I67" s="21">
        <v>603500</v>
      </c>
      <c r="J67" s="21">
        <v>0</v>
      </c>
    </row>
    <row r="68" spans="1:10" x14ac:dyDescent="0.25">
      <c r="A68" s="26" t="s">
        <v>103</v>
      </c>
      <c r="B68" t="s">
        <v>851</v>
      </c>
      <c r="C68" s="21">
        <v>-2262851204000</v>
      </c>
      <c r="D68" s="21">
        <v>0</v>
      </c>
      <c r="E68" s="21">
        <v>0</v>
      </c>
      <c r="F68" s="21">
        <v>-2262851204000</v>
      </c>
      <c r="G68" s="21">
        <v>-216975516162</v>
      </c>
      <c r="H68" s="21">
        <v>-1233833923686</v>
      </c>
      <c r="I68" s="21">
        <v>-1029017280314</v>
      </c>
      <c r="J68" s="21">
        <v>54.525599999999997</v>
      </c>
    </row>
    <row r="69" spans="1:10" x14ac:dyDescent="0.25">
      <c r="A69" s="26" t="s">
        <v>104</v>
      </c>
      <c r="B69" t="s">
        <v>852</v>
      </c>
      <c r="C69" s="21">
        <v>-56999047000</v>
      </c>
      <c r="D69" s="21">
        <v>0</v>
      </c>
      <c r="E69" s="21">
        <v>0</v>
      </c>
      <c r="F69" s="21">
        <v>-56999047000</v>
      </c>
      <c r="G69" s="21">
        <v>-3835308159</v>
      </c>
      <c r="H69" s="21">
        <v>-30687223433</v>
      </c>
      <c r="I69" s="21">
        <v>-26311823567</v>
      </c>
      <c r="J69" s="21">
        <v>53.838099999999997</v>
      </c>
    </row>
    <row r="70" spans="1:10" x14ac:dyDescent="0.25">
      <c r="A70" s="26" t="s">
        <v>105</v>
      </c>
      <c r="B70" t="s">
        <v>106</v>
      </c>
      <c r="C70" s="21">
        <v>-35234485000</v>
      </c>
      <c r="D70" s="21">
        <v>0</v>
      </c>
      <c r="E70" s="21">
        <v>0</v>
      </c>
      <c r="F70" s="21">
        <v>-35234485000</v>
      </c>
      <c r="G70" s="21">
        <v>-3633990912</v>
      </c>
      <c r="H70" s="21">
        <v>-25437936384</v>
      </c>
      <c r="I70" s="21">
        <v>-9796548616</v>
      </c>
      <c r="J70" s="21">
        <v>72.196100000000001</v>
      </c>
    </row>
    <row r="71" spans="1:10" x14ac:dyDescent="0.25">
      <c r="A71" s="26" t="s">
        <v>107</v>
      </c>
      <c r="B71" t="s">
        <v>853</v>
      </c>
      <c r="C71" s="21">
        <v>-71702365000</v>
      </c>
      <c r="D71" s="21">
        <v>0</v>
      </c>
      <c r="E71" s="21">
        <v>0</v>
      </c>
      <c r="F71" s="21">
        <v>-71702365000</v>
      </c>
      <c r="G71" s="21">
        <v>-126440876</v>
      </c>
      <c r="H71" s="21">
        <v>-51994932257</v>
      </c>
      <c r="I71" s="21">
        <v>-19707432743</v>
      </c>
      <c r="J71" s="21">
        <v>72.514899999999997</v>
      </c>
    </row>
    <row r="72" spans="1:10" x14ac:dyDescent="0.25">
      <c r="A72" s="26" t="s">
        <v>109</v>
      </c>
      <c r="B72" t="s">
        <v>854</v>
      </c>
      <c r="C72" s="21">
        <v>-592449000000</v>
      </c>
      <c r="D72" s="21">
        <v>0</v>
      </c>
      <c r="E72" s="21">
        <v>0</v>
      </c>
      <c r="F72" s="21">
        <v>-592449000000</v>
      </c>
      <c r="G72" s="21">
        <v>-99724795102</v>
      </c>
      <c r="H72" s="21">
        <v>-341998009451</v>
      </c>
      <c r="I72" s="21">
        <v>-250450990549</v>
      </c>
      <c r="J72" s="21">
        <v>57.726199999999999</v>
      </c>
    </row>
    <row r="73" spans="1:10" x14ac:dyDescent="0.25">
      <c r="A73" s="26" t="s">
        <v>110</v>
      </c>
      <c r="B73" t="s">
        <v>855</v>
      </c>
      <c r="C73" s="21">
        <v>-113996000000</v>
      </c>
      <c r="D73" s="21">
        <v>0</v>
      </c>
      <c r="E73" s="21">
        <v>0</v>
      </c>
      <c r="F73" s="21">
        <v>-113996000000</v>
      </c>
      <c r="G73" s="21">
        <v>-18053341906</v>
      </c>
      <c r="H73" s="21">
        <v>-63645417844</v>
      </c>
      <c r="I73" s="21">
        <v>-50350582156</v>
      </c>
      <c r="J73" s="21">
        <v>55.831299999999999</v>
      </c>
    </row>
    <row r="74" spans="1:10" x14ac:dyDescent="0.25">
      <c r="A74" s="26" t="s">
        <v>111</v>
      </c>
      <c r="B74" t="s">
        <v>112</v>
      </c>
      <c r="C74" s="21">
        <v>-18783840000</v>
      </c>
      <c r="D74" s="21">
        <v>0</v>
      </c>
      <c r="E74" s="21">
        <v>0</v>
      </c>
      <c r="F74" s="21">
        <v>-18783840000</v>
      </c>
      <c r="G74" s="21">
        <v>-1788203266</v>
      </c>
      <c r="H74" s="21">
        <v>-12457193189</v>
      </c>
      <c r="I74" s="21">
        <v>-6326646811</v>
      </c>
      <c r="J74" s="21">
        <v>66.318700000000007</v>
      </c>
    </row>
    <row r="75" spans="1:10" x14ac:dyDescent="0.25">
      <c r="A75" s="26" t="s">
        <v>113</v>
      </c>
      <c r="B75" t="s">
        <v>114</v>
      </c>
      <c r="C75" s="21">
        <v>-14087880000</v>
      </c>
      <c r="D75" s="21">
        <v>0</v>
      </c>
      <c r="E75" s="21">
        <v>0</v>
      </c>
      <c r="F75" s="21">
        <v>-14087880000</v>
      </c>
      <c r="G75" s="21">
        <v>-1341152449</v>
      </c>
      <c r="H75" s="21">
        <v>-9347695444</v>
      </c>
      <c r="I75" s="21">
        <v>-4740184556</v>
      </c>
      <c r="J75" s="21">
        <v>66.352699999999999</v>
      </c>
    </row>
    <row r="76" spans="1:10" x14ac:dyDescent="0.25">
      <c r="A76" s="26" t="s">
        <v>115</v>
      </c>
      <c r="B76" t="s">
        <v>116</v>
      </c>
      <c r="C76" s="21">
        <v>-201926283000</v>
      </c>
      <c r="D76" s="21">
        <v>0</v>
      </c>
      <c r="E76" s="21">
        <v>0</v>
      </c>
      <c r="F76" s="21">
        <v>-201926283000</v>
      </c>
      <c r="G76" s="21">
        <v>-16987931025</v>
      </c>
      <c r="H76" s="21">
        <v>-118343335284</v>
      </c>
      <c r="I76" s="21">
        <v>-83582947716</v>
      </c>
      <c r="J76" s="21">
        <v>58.607199999999999</v>
      </c>
    </row>
    <row r="77" spans="1:10" x14ac:dyDescent="0.25">
      <c r="A77" s="26" t="s">
        <v>117</v>
      </c>
      <c r="B77" t="s">
        <v>856</v>
      </c>
      <c r="C77" s="21">
        <v>-8636390000</v>
      </c>
      <c r="D77" s="21">
        <v>0</v>
      </c>
      <c r="E77" s="21">
        <v>0</v>
      </c>
      <c r="F77" s="21">
        <v>-8636390000</v>
      </c>
      <c r="G77" s="21">
        <v>-659939511</v>
      </c>
      <c r="H77" s="21">
        <v>-4875794926</v>
      </c>
      <c r="I77" s="21">
        <v>-3760595074</v>
      </c>
      <c r="J77" s="21">
        <v>56.456400000000002</v>
      </c>
    </row>
    <row r="78" spans="1:10" x14ac:dyDescent="0.25">
      <c r="A78" s="26" t="s">
        <v>118</v>
      </c>
      <c r="B78" t="s">
        <v>857</v>
      </c>
      <c r="C78" s="21">
        <v>-120987470000</v>
      </c>
      <c r="D78" s="21">
        <v>0</v>
      </c>
      <c r="E78" s="21">
        <v>0</v>
      </c>
      <c r="F78" s="21">
        <v>-120987470000</v>
      </c>
      <c r="G78" s="21">
        <v>-9058497853</v>
      </c>
      <c r="H78" s="21">
        <v>-64483476815</v>
      </c>
      <c r="I78" s="21">
        <v>-56503993185</v>
      </c>
      <c r="J78" s="21">
        <v>53.297600000000003</v>
      </c>
    </row>
    <row r="79" spans="1:10" x14ac:dyDescent="0.25">
      <c r="A79" s="26" t="s">
        <v>119</v>
      </c>
      <c r="B79" t="s">
        <v>858</v>
      </c>
      <c r="C79" s="21">
        <v>-26631746000</v>
      </c>
      <c r="D79" s="21">
        <v>0</v>
      </c>
      <c r="E79" s="21">
        <v>0</v>
      </c>
      <c r="F79" s="21">
        <v>-26631746000</v>
      </c>
      <c r="G79" s="21">
        <v>-2274593631</v>
      </c>
      <c r="H79" s="21">
        <v>-15836329213</v>
      </c>
      <c r="I79" s="21">
        <v>-10795416787</v>
      </c>
      <c r="J79" s="21">
        <v>59.464100000000002</v>
      </c>
    </row>
    <row r="80" spans="1:10" x14ac:dyDescent="0.25">
      <c r="A80" s="26" t="s">
        <v>120</v>
      </c>
      <c r="B80" t="s">
        <v>859</v>
      </c>
      <c r="C80" s="21">
        <v>-109352750000</v>
      </c>
      <c r="D80" s="21">
        <v>0</v>
      </c>
      <c r="E80" s="21">
        <v>46487224</v>
      </c>
      <c r="F80" s="21">
        <v>-109306262776</v>
      </c>
      <c r="G80" s="21">
        <v>-7645916992</v>
      </c>
      <c r="H80" s="21">
        <v>-53982900416</v>
      </c>
      <c r="I80" s="21">
        <v>-55323362360</v>
      </c>
      <c r="J80" s="21">
        <v>49.386800000000001</v>
      </c>
    </row>
    <row r="81" spans="1:10" x14ac:dyDescent="0.25">
      <c r="A81" s="26" t="s">
        <v>121</v>
      </c>
      <c r="B81" t="s">
        <v>122</v>
      </c>
      <c r="C81" s="21">
        <v>-27338189000</v>
      </c>
      <c r="D81" s="21">
        <v>0</v>
      </c>
      <c r="E81" s="21">
        <v>11621806</v>
      </c>
      <c r="F81" s="21">
        <v>-27326567194</v>
      </c>
      <c r="G81" s="21">
        <v>-1911479248</v>
      </c>
      <c r="H81" s="21">
        <v>-13495725104</v>
      </c>
      <c r="I81" s="21">
        <v>-13830842090</v>
      </c>
      <c r="J81" s="21">
        <v>49.386800000000001</v>
      </c>
    </row>
    <row r="82" spans="1:10" x14ac:dyDescent="0.25">
      <c r="A82" s="26" t="s">
        <v>123</v>
      </c>
      <c r="B82" t="s">
        <v>124</v>
      </c>
      <c r="C82" s="21">
        <v>-60009512000</v>
      </c>
      <c r="D82" s="21">
        <v>0</v>
      </c>
      <c r="E82" s="21">
        <v>0</v>
      </c>
      <c r="F82" s="21">
        <v>-60009512000</v>
      </c>
      <c r="G82" s="21">
        <v>-3329966730</v>
      </c>
      <c r="H82" s="21">
        <v>-27015778575</v>
      </c>
      <c r="I82" s="21">
        <v>-32993733425</v>
      </c>
      <c r="J82" s="21">
        <v>45.019199999999998</v>
      </c>
    </row>
    <row r="83" spans="1:10" x14ac:dyDescent="0.25">
      <c r="A83" s="26" t="s">
        <v>125</v>
      </c>
      <c r="B83" t="s">
        <v>860</v>
      </c>
      <c r="C83" s="21">
        <v>-4757355000</v>
      </c>
      <c r="D83" s="21">
        <v>0</v>
      </c>
      <c r="E83" s="21">
        <v>0</v>
      </c>
      <c r="F83" s="21">
        <v>-4757355000</v>
      </c>
      <c r="G83" s="21">
        <v>-593140070</v>
      </c>
      <c r="H83" s="21">
        <v>-2787952709</v>
      </c>
      <c r="I83" s="21">
        <v>-1969402291</v>
      </c>
      <c r="J83" s="21">
        <v>58.603000000000002</v>
      </c>
    </row>
    <row r="84" spans="1:10" x14ac:dyDescent="0.25">
      <c r="A84" s="26" t="s">
        <v>126</v>
      </c>
      <c r="B84" t="s">
        <v>127</v>
      </c>
      <c r="C84" s="21">
        <v>-894485000</v>
      </c>
      <c r="D84" s="21">
        <v>0</v>
      </c>
      <c r="E84" s="21">
        <v>0</v>
      </c>
      <c r="F84" s="21">
        <v>-894485000</v>
      </c>
      <c r="G84" s="21">
        <v>0</v>
      </c>
      <c r="H84" s="21">
        <v>0</v>
      </c>
      <c r="I84" s="21">
        <v>-894485000</v>
      </c>
      <c r="J84" s="21">
        <v>0</v>
      </c>
    </row>
    <row r="85" spans="1:10" x14ac:dyDescent="0.25">
      <c r="A85" s="26" t="s">
        <v>128</v>
      </c>
      <c r="B85" t="s">
        <v>861</v>
      </c>
      <c r="C85" s="21">
        <v>-9996150000</v>
      </c>
      <c r="D85" s="21">
        <v>0</v>
      </c>
      <c r="E85" s="21">
        <v>0</v>
      </c>
      <c r="F85" s="21">
        <v>-9996150000</v>
      </c>
      <c r="G85" s="21">
        <v>-113949359</v>
      </c>
      <c r="H85" s="21">
        <v>-231884959</v>
      </c>
      <c r="I85" s="21">
        <v>-9764265041</v>
      </c>
      <c r="J85" s="21">
        <v>2.3197000000000001</v>
      </c>
    </row>
    <row r="86" spans="1:10" x14ac:dyDescent="0.25">
      <c r="A86" s="26" t="s">
        <v>131</v>
      </c>
      <c r="B86" t="s">
        <v>862</v>
      </c>
      <c r="C86" s="21">
        <v>-22831000</v>
      </c>
      <c r="D86" s="21">
        <v>0</v>
      </c>
      <c r="E86" s="21">
        <v>0</v>
      </c>
      <c r="F86" s="21">
        <v>-22831000</v>
      </c>
      <c r="G86" s="21">
        <v>0</v>
      </c>
      <c r="H86" s="21">
        <v>-3674351</v>
      </c>
      <c r="I86" s="21">
        <v>-19156649</v>
      </c>
      <c r="J86" s="21">
        <v>16.093699999999998</v>
      </c>
    </row>
    <row r="87" spans="1:10" x14ac:dyDescent="0.25">
      <c r="A87" s="26" t="s">
        <v>132</v>
      </c>
      <c r="B87" t="s">
        <v>840</v>
      </c>
      <c r="C87" s="21">
        <v>-7912862000</v>
      </c>
      <c r="D87" s="21">
        <v>0</v>
      </c>
      <c r="E87" s="21">
        <v>0</v>
      </c>
      <c r="F87" s="21">
        <v>-7912862000</v>
      </c>
      <c r="G87" s="21">
        <v>-1401234279</v>
      </c>
      <c r="H87" s="21">
        <v>-6983585016</v>
      </c>
      <c r="I87" s="21">
        <v>-929276984</v>
      </c>
      <c r="J87" s="21">
        <v>88.256100000000004</v>
      </c>
    </row>
    <row r="88" spans="1:10" x14ac:dyDescent="0.25">
      <c r="A88" s="26" t="s">
        <v>133</v>
      </c>
      <c r="B88" t="s">
        <v>134</v>
      </c>
      <c r="C88" s="21">
        <v>-1327685000</v>
      </c>
      <c r="D88" s="21">
        <v>0</v>
      </c>
      <c r="E88" s="21">
        <v>0</v>
      </c>
      <c r="F88" s="21">
        <v>-1327685000</v>
      </c>
      <c r="G88" s="21">
        <v>-114364659</v>
      </c>
      <c r="H88" s="21">
        <v>-869484192</v>
      </c>
      <c r="I88" s="21">
        <v>-458200808</v>
      </c>
      <c r="J88" s="21">
        <v>65.488699999999994</v>
      </c>
    </row>
    <row r="89" spans="1:10" x14ac:dyDescent="0.25">
      <c r="A89" s="26" t="s">
        <v>135</v>
      </c>
      <c r="B89" t="s">
        <v>136</v>
      </c>
      <c r="C89" s="21">
        <v>-2979955000</v>
      </c>
      <c r="D89" s="21">
        <v>0</v>
      </c>
      <c r="E89" s="21">
        <v>0</v>
      </c>
      <c r="F89" s="21">
        <v>-2979955000</v>
      </c>
      <c r="G89" s="21">
        <v>0</v>
      </c>
      <c r="H89" s="21">
        <v>0</v>
      </c>
      <c r="I89" s="21">
        <v>-2979955000</v>
      </c>
      <c r="J89" s="21">
        <v>0</v>
      </c>
    </row>
    <row r="90" spans="1:10" x14ac:dyDescent="0.25">
      <c r="A90" s="26" t="s">
        <v>137</v>
      </c>
      <c r="B90" t="s">
        <v>863</v>
      </c>
      <c r="C90" s="21">
        <v>-1415180000</v>
      </c>
      <c r="D90" s="21">
        <v>0</v>
      </c>
      <c r="E90" s="21">
        <v>0</v>
      </c>
      <c r="F90" s="21">
        <v>-1415180000</v>
      </c>
      <c r="G90" s="21">
        <v>-37907493</v>
      </c>
      <c r="H90" s="21">
        <v>-1648120959</v>
      </c>
      <c r="I90" s="21">
        <v>232940959</v>
      </c>
      <c r="J90" s="21">
        <v>116.4602</v>
      </c>
    </row>
    <row r="91" spans="1:10" x14ac:dyDescent="0.25">
      <c r="A91" s="26" t="s">
        <v>140</v>
      </c>
      <c r="B91" t="s">
        <v>864</v>
      </c>
      <c r="C91" s="21">
        <v>-12000000000</v>
      </c>
      <c r="D91" s="21">
        <v>0</v>
      </c>
      <c r="E91" s="21">
        <v>0</v>
      </c>
      <c r="F91" s="21">
        <v>-12000000000</v>
      </c>
      <c r="G91" s="21">
        <v>-2293827655</v>
      </c>
      <c r="H91" s="21">
        <v>-8147462163</v>
      </c>
      <c r="I91" s="21">
        <v>-3852537837</v>
      </c>
      <c r="J91" s="21">
        <v>67.895499999999998</v>
      </c>
    </row>
    <row r="92" spans="1:10" x14ac:dyDescent="0.25">
      <c r="A92" s="26" t="s">
        <v>141</v>
      </c>
      <c r="B92" t="s">
        <v>142</v>
      </c>
      <c r="C92" s="21">
        <v>0</v>
      </c>
      <c r="D92" s="21">
        <v>0</v>
      </c>
      <c r="E92" s="21">
        <v>-18859106741</v>
      </c>
      <c r="F92" s="21">
        <v>-18859106741</v>
      </c>
      <c r="G92" s="21">
        <v>-18859106741</v>
      </c>
      <c r="H92" s="21">
        <v>-18859106741</v>
      </c>
      <c r="I92" s="21">
        <v>0</v>
      </c>
      <c r="J92" s="21">
        <v>100</v>
      </c>
    </row>
    <row r="93" spans="1:10" x14ac:dyDescent="0.25">
      <c r="A93" s="26" t="s">
        <v>143</v>
      </c>
      <c r="B93" t="s">
        <v>865</v>
      </c>
      <c r="C93" s="21">
        <v>0</v>
      </c>
      <c r="D93" s="21">
        <v>0</v>
      </c>
      <c r="E93" s="21">
        <v>0</v>
      </c>
      <c r="F93" s="21">
        <v>0</v>
      </c>
      <c r="G93" s="21">
        <v>0</v>
      </c>
      <c r="H93" s="21">
        <v>-6466525300</v>
      </c>
      <c r="I93" s="21">
        <v>6466525300</v>
      </c>
      <c r="J93" s="21">
        <v>0</v>
      </c>
    </row>
    <row r="94" spans="1:10" x14ac:dyDescent="0.25">
      <c r="A94" s="26" t="s">
        <v>144</v>
      </c>
      <c r="B94" t="s">
        <v>145</v>
      </c>
      <c r="C94" s="21">
        <v>-50000000000</v>
      </c>
      <c r="D94" s="21">
        <v>0</v>
      </c>
      <c r="E94" s="21">
        <v>0</v>
      </c>
      <c r="F94" s="21">
        <v>-50000000000</v>
      </c>
      <c r="G94" s="21">
        <v>0</v>
      </c>
      <c r="H94" s="21">
        <v>-32849761732</v>
      </c>
      <c r="I94" s="21">
        <v>-17150238268</v>
      </c>
      <c r="J94" s="21">
        <v>65.6995</v>
      </c>
    </row>
    <row r="95" spans="1:10" x14ac:dyDescent="0.25">
      <c r="A95" s="26" t="s">
        <v>146</v>
      </c>
      <c r="B95" t="s">
        <v>866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-321599947</v>
      </c>
      <c r="I95" s="21">
        <v>321599947</v>
      </c>
      <c r="J95" s="21">
        <v>0</v>
      </c>
    </row>
    <row r="96" spans="1:10" x14ac:dyDescent="0.25">
      <c r="A96" s="26" t="s">
        <v>147</v>
      </c>
      <c r="B96" t="s">
        <v>867</v>
      </c>
      <c r="C96" s="21">
        <v>-8511093000</v>
      </c>
      <c r="D96" s="21">
        <v>0</v>
      </c>
      <c r="E96" s="21">
        <v>-5058786565</v>
      </c>
      <c r="F96" s="21">
        <v>-13569879565</v>
      </c>
      <c r="G96" s="21">
        <v>0</v>
      </c>
      <c r="H96" s="21">
        <v>-312143344</v>
      </c>
      <c r="I96" s="21">
        <v>-13257736221</v>
      </c>
      <c r="J96" s="21">
        <v>2.3003</v>
      </c>
    </row>
    <row r="97" spans="1:10" x14ac:dyDescent="0.25">
      <c r="A97" s="26" t="s">
        <v>149</v>
      </c>
      <c r="B97" t="s">
        <v>868</v>
      </c>
      <c r="C97" s="21">
        <v>-3116219075000</v>
      </c>
      <c r="D97" s="21">
        <v>0</v>
      </c>
      <c r="E97" s="21">
        <v>-566274393049</v>
      </c>
      <c r="F97" s="21">
        <v>-3682493468049</v>
      </c>
      <c r="G97" s="21">
        <v>0</v>
      </c>
      <c r="H97" s="21">
        <v>0</v>
      </c>
      <c r="I97" s="21">
        <v>-3682493468049</v>
      </c>
      <c r="J97" s="21">
        <v>0</v>
      </c>
    </row>
    <row r="98" spans="1:10" x14ac:dyDescent="0.25">
      <c r="A98" s="26" t="s">
        <v>153</v>
      </c>
      <c r="B98" t="s">
        <v>868</v>
      </c>
      <c r="C98" s="21">
        <v>-305234515000</v>
      </c>
      <c r="D98" s="21">
        <v>0</v>
      </c>
      <c r="E98" s="21">
        <v>0</v>
      </c>
      <c r="F98" s="21">
        <v>-305234515000</v>
      </c>
      <c r="G98" s="21">
        <v>0</v>
      </c>
      <c r="H98" s="21">
        <v>0</v>
      </c>
      <c r="I98" s="21">
        <v>-305234515000</v>
      </c>
      <c r="J98" s="21">
        <v>0</v>
      </c>
    </row>
    <row r="99" spans="1:10" x14ac:dyDescent="0.25">
      <c r="A99" s="26" t="s">
        <v>869</v>
      </c>
      <c r="B99" t="s">
        <v>870</v>
      </c>
      <c r="C99" s="21">
        <v>0</v>
      </c>
      <c r="D99" s="21">
        <v>0</v>
      </c>
      <c r="E99" s="21">
        <v>0</v>
      </c>
      <c r="F99" s="21">
        <v>0</v>
      </c>
      <c r="G99" s="21">
        <v>0</v>
      </c>
      <c r="H99" s="21">
        <v>-956832582380</v>
      </c>
      <c r="I99" s="21">
        <v>956832582380</v>
      </c>
      <c r="J99" s="21">
        <v>0</v>
      </c>
    </row>
    <row r="100" spans="1:10" x14ac:dyDescent="0.25">
      <c r="A100" s="26" t="s">
        <v>871</v>
      </c>
      <c r="B100" t="s">
        <v>872</v>
      </c>
      <c r="C100" s="21">
        <v>0</v>
      </c>
      <c r="D100" s="21">
        <v>0</v>
      </c>
      <c r="E100" s="21">
        <v>0</v>
      </c>
      <c r="F100" s="21">
        <v>0</v>
      </c>
      <c r="G100" s="21">
        <v>-114253800000</v>
      </c>
      <c r="H100" s="21">
        <v>-151159400000</v>
      </c>
      <c r="I100" s="21">
        <v>151159400000</v>
      </c>
      <c r="J100" s="21">
        <v>0</v>
      </c>
    </row>
    <row r="101" spans="1:10" x14ac:dyDescent="0.25">
      <c r="A101" s="26" t="s">
        <v>154</v>
      </c>
      <c r="B101" t="s">
        <v>155</v>
      </c>
      <c r="C101" s="21">
        <v>-15975537000</v>
      </c>
      <c r="D101" s="21">
        <v>0</v>
      </c>
      <c r="E101" s="21">
        <v>-6430442489</v>
      </c>
      <c r="F101" s="21">
        <v>-22405979489</v>
      </c>
      <c r="G101" s="21">
        <v>0</v>
      </c>
      <c r="H101" s="21">
        <v>-22405979489</v>
      </c>
      <c r="I101" s="21">
        <v>0</v>
      </c>
      <c r="J101" s="21">
        <v>100</v>
      </c>
    </row>
    <row r="102" spans="1:10" x14ac:dyDescent="0.25">
      <c r="A102" s="26" t="s">
        <v>156</v>
      </c>
      <c r="B102" t="s">
        <v>873</v>
      </c>
      <c r="C102" s="21">
        <v>-224189433000</v>
      </c>
      <c r="D102" s="21">
        <v>0</v>
      </c>
      <c r="E102" s="21">
        <v>-26082000000</v>
      </c>
      <c r="F102" s="21">
        <v>-250271433000</v>
      </c>
      <c r="G102" s="21">
        <v>0</v>
      </c>
      <c r="H102" s="21">
        <v>-250271433000</v>
      </c>
      <c r="I102" s="21">
        <v>0</v>
      </c>
      <c r="J102" s="21">
        <v>100</v>
      </c>
    </row>
    <row r="103" spans="1:10" x14ac:dyDescent="0.25">
      <c r="A103" s="26" t="s">
        <v>157</v>
      </c>
      <c r="B103" t="s">
        <v>158</v>
      </c>
      <c r="C103" s="21">
        <v>-1021756997000</v>
      </c>
      <c r="D103" s="21">
        <v>0</v>
      </c>
      <c r="E103" s="21">
        <v>345826562866</v>
      </c>
      <c r="F103" s="21">
        <v>-675930434134</v>
      </c>
      <c r="G103" s="21">
        <v>0</v>
      </c>
      <c r="H103" s="21">
        <v>-620777368680</v>
      </c>
      <c r="I103" s="21">
        <v>-55153065454</v>
      </c>
      <c r="J103" s="21">
        <v>91.840400000000002</v>
      </c>
    </row>
    <row r="104" spans="1:10" x14ac:dyDescent="0.25">
      <c r="A104" s="26" t="s">
        <v>159</v>
      </c>
      <c r="B104" t="s">
        <v>874</v>
      </c>
      <c r="C104" s="21">
        <v>-524896000</v>
      </c>
      <c r="D104" s="21">
        <v>0</v>
      </c>
      <c r="E104" s="21">
        <v>0</v>
      </c>
      <c r="F104" s="21">
        <v>-524896000</v>
      </c>
      <c r="G104" s="21">
        <v>0</v>
      </c>
      <c r="H104" s="21">
        <v>-524896000</v>
      </c>
      <c r="I104" s="21">
        <v>0</v>
      </c>
      <c r="J104" s="21">
        <v>100</v>
      </c>
    </row>
    <row r="105" spans="1:10" x14ac:dyDescent="0.25">
      <c r="A105" s="26" t="s">
        <v>160</v>
      </c>
      <c r="B105" t="s">
        <v>875</v>
      </c>
      <c r="C105" s="21">
        <v>-122305245000</v>
      </c>
      <c r="D105" s="21">
        <v>0</v>
      </c>
      <c r="E105" s="21">
        <v>0</v>
      </c>
      <c r="F105" s="21">
        <v>-122305245000</v>
      </c>
      <c r="G105" s="21">
        <v>0</v>
      </c>
      <c r="H105" s="21">
        <v>-122305245000</v>
      </c>
      <c r="I105" s="21">
        <v>0</v>
      </c>
      <c r="J105" s="21">
        <v>100</v>
      </c>
    </row>
    <row r="106" spans="1:10" x14ac:dyDescent="0.25">
      <c r="A106" s="26" t="s">
        <v>161</v>
      </c>
      <c r="B106" t="s">
        <v>876</v>
      </c>
      <c r="C106" s="21">
        <v>-194201766000</v>
      </c>
      <c r="D106" s="21">
        <v>0</v>
      </c>
      <c r="E106" s="21">
        <v>9795000000</v>
      </c>
      <c r="F106" s="21">
        <v>-184406766000</v>
      </c>
      <c r="G106" s="21">
        <v>0</v>
      </c>
      <c r="H106" s="21">
        <v>-184406766000</v>
      </c>
      <c r="I106" s="21">
        <v>0</v>
      </c>
      <c r="J106" s="21">
        <v>100</v>
      </c>
    </row>
    <row r="107" spans="1:10" x14ac:dyDescent="0.25">
      <c r="A107" s="26" t="s">
        <v>877</v>
      </c>
      <c r="B107" t="s">
        <v>878</v>
      </c>
      <c r="C107" s="21">
        <v>-358048826000</v>
      </c>
      <c r="D107" s="21">
        <v>0</v>
      </c>
      <c r="E107" s="21">
        <v>347791118414</v>
      </c>
      <c r="F107" s="21">
        <v>-10257707586</v>
      </c>
      <c r="G107" s="21">
        <v>0</v>
      </c>
      <c r="H107" s="21">
        <v>0</v>
      </c>
      <c r="I107" s="21">
        <v>-10257707586</v>
      </c>
      <c r="J107" s="21">
        <v>0</v>
      </c>
    </row>
    <row r="108" spans="1:10" x14ac:dyDescent="0.25">
      <c r="A108" s="26" t="s">
        <v>162</v>
      </c>
      <c r="B108" t="s">
        <v>879</v>
      </c>
      <c r="C108" s="21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-243606354</v>
      </c>
      <c r="I108" s="21">
        <v>243606354</v>
      </c>
      <c r="J108" s="21">
        <v>0</v>
      </c>
    </row>
    <row r="109" spans="1:10" x14ac:dyDescent="0.25">
      <c r="A109" s="26" t="s">
        <v>163</v>
      </c>
      <c r="B109" t="s">
        <v>880</v>
      </c>
      <c r="C109" s="21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-63249855</v>
      </c>
      <c r="I109" s="21">
        <v>63249855</v>
      </c>
      <c r="J109" s="21">
        <v>0</v>
      </c>
    </row>
    <row r="110" spans="1:10" x14ac:dyDescent="0.25">
      <c r="A110" s="26" t="s">
        <v>164</v>
      </c>
      <c r="B110" t="s">
        <v>165</v>
      </c>
      <c r="C110" s="21">
        <v>-3068346000</v>
      </c>
      <c r="D110" s="21">
        <v>0</v>
      </c>
      <c r="E110" s="21">
        <v>0</v>
      </c>
      <c r="F110" s="21">
        <v>-3068346000</v>
      </c>
      <c r="G110" s="21">
        <v>-124531351</v>
      </c>
      <c r="H110" s="21">
        <v>-661195466</v>
      </c>
      <c r="I110" s="21">
        <v>-2407150534</v>
      </c>
      <c r="J110" s="21">
        <v>21.5489</v>
      </c>
    </row>
    <row r="111" spans="1:10" x14ac:dyDescent="0.25">
      <c r="A111" s="26" t="s">
        <v>166</v>
      </c>
      <c r="B111" t="s">
        <v>881</v>
      </c>
      <c r="C111" s="21">
        <v>0</v>
      </c>
      <c r="D111" s="21">
        <v>0</v>
      </c>
      <c r="E111" s="21">
        <v>0</v>
      </c>
      <c r="F111" s="21">
        <v>0</v>
      </c>
      <c r="G111" s="21">
        <v>-10738019</v>
      </c>
      <c r="H111" s="21">
        <v>-92157757</v>
      </c>
      <c r="I111" s="21">
        <v>92157757</v>
      </c>
      <c r="J111" s="21">
        <v>0</v>
      </c>
    </row>
    <row r="112" spans="1:10" x14ac:dyDescent="0.25">
      <c r="A112" s="26" t="s">
        <v>167</v>
      </c>
      <c r="B112" t="s">
        <v>168</v>
      </c>
      <c r="C112" s="21">
        <v>0</v>
      </c>
      <c r="D112" s="21">
        <v>0</v>
      </c>
      <c r="E112" s="21">
        <v>0</v>
      </c>
      <c r="F112" s="21">
        <v>0</v>
      </c>
      <c r="G112" s="21">
        <v>-66456712</v>
      </c>
      <c r="H112" s="21">
        <v>-361954478</v>
      </c>
      <c r="I112" s="21">
        <v>361954478</v>
      </c>
      <c r="J112" s="21">
        <v>0</v>
      </c>
    </row>
    <row r="113" spans="1:10" x14ac:dyDescent="0.25">
      <c r="A113" s="26" t="s">
        <v>169</v>
      </c>
      <c r="B113" t="s">
        <v>170</v>
      </c>
      <c r="C113" s="21">
        <v>-894552000</v>
      </c>
      <c r="D113" s="21">
        <v>0</v>
      </c>
      <c r="E113" s="21">
        <v>0</v>
      </c>
      <c r="F113" s="21">
        <v>-894552000</v>
      </c>
      <c r="G113" s="21">
        <v>-164396334</v>
      </c>
      <c r="H113" s="21">
        <v>-351258161</v>
      </c>
      <c r="I113" s="21">
        <v>-543293839</v>
      </c>
      <c r="J113" s="21">
        <v>39.266399999999997</v>
      </c>
    </row>
    <row r="114" spans="1:10" x14ac:dyDescent="0.25">
      <c r="A114" s="26" t="s">
        <v>173</v>
      </c>
      <c r="B114" t="s">
        <v>174</v>
      </c>
      <c r="C114" s="21">
        <v>-231544000</v>
      </c>
      <c r="D114" s="21">
        <v>0</v>
      </c>
      <c r="E114" s="21">
        <v>0</v>
      </c>
      <c r="F114" s="21">
        <v>-231544000</v>
      </c>
      <c r="G114" s="21">
        <v>-18742616</v>
      </c>
      <c r="H114" s="21">
        <v>-110167920</v>
      </c>
      <c r="I114" s="21">
        <v>-121376080</v>
      </c>
      <c r="J114" s="21">
        <v>47.579700000000003</v>
      </c>
    </row>
    <row r="115" spans="1:10" x14ac:dyDescent="0.25">
      <c r="A115" s="26" t="s">
        <v>175</v>
      </c>
      <c r="B115" t="s">
        <v>176</v>
      </c>
      <c r="C115" s="21">
        <v>-340107000</v>
      </c>
      <c r="D115" s="21">
        <v>0</v>
      </c>
      <c r="E115" s="21">
        <v>0</v>
      </c>
      <c r="F115" s="21">
        <v>-340107000</v>
      </c>
      <c r="G115" s="21">
        <v>-14056962</v>
      </c>
      <c r="H115" s="21">
        <v>-130954462</v>
      </c>
      <c r="I115" s="21">
        <v>-209152538</v>
      </c>
      <c r="J115" s="21">
        <v>38.503900000000002</v>
      </c>
    </row>
    <row r="116" spans="1:10" x14ac:dyDescent="0.25">
      <c r="A116" s="26" t="s">
        <v>177</v>
      </c>
      <c r="B116" t="s">
        <v>178</v>
      </c>
      <c r="C116" s="21">
        <v>-2489091000</v>
      </c>
      <c r="D116" s="21">
        <v>0</v>
      </c>
      <c r="E116" s="21">
        <v>0</v>
      </c>
      <c r="F116" s="21">
        <v>-2489091000</v>
      </c>
      <c r="G116" s="21">
        <v>-201483326</v>
      </c>
      <c r="H116" s="21">
        <v>-1184306449</v>
      </c>
      <c r="I116" s="21">
        <v>-1304784551</v>
      </c>
      <c r="J116" s="21">
        <v>47.579900000000002</v>
      </c>
    </row>
    <row r="117" spans="1:10" x14ac:dyDescent="0.25">
      <c r="A117" s="26" t="s">
        <v>179</v>
      </c>
      <c r="B117" t="s">
        <v>882</v>
      </c>
      <c r="C117" s="21">
        <v>0</v>
      </c>
      <c r="D117" s="21">
        <v>0</v>
      </c>
      <c r="E117" s="21">
        <v>0</v>
      </c>
      <c r="F117" s="21">
        <v>0</v>
      </c>
      <c r="G117" s="21">
        <v>-103867594</v>
      </c>
      <c r="H117" s="21">
        <v>-467015000</v>
      </c>
      <c r="I117" s="21">
        <v>467015000</v>
      </c>
      <c r="J117" s="21">
        <v>0</v>
      </c>
    </row>
    <row r="118" spans="1:10" x14ac:dyDescent="0.25">
      <c r="A118" s="26" t="s">
        <v>180</v>
      </c>
      <c r="B118" t="s">
        <v>883</v>
      </c>
      <c r="C118" s="21">
        <v>-294101000</v>
      </c>
      <c r="D118" s="21">
        <v>0</v>
      </c>
      <c r="E118" s="21">
        <v>0</v>
      </c>
      <c r="F118" s="21">
        <v>-294101000</v>
      </c>
      <c r="G118" s="21">
        <v>-19573882</v>
      </c>
      <c r="H118" s="21">
        <v>-399899461</v>
      </c>
      <c r="I118" s="21">
        <v>105798461</v>
      </c>
      <c r="J118" s="21">
        <v>135.9735</v>
      </c>
    </row>
    <row r="119" spans="1:10" x14ac:dyDescent="0.25">
      <c r="A119" s="26" t="s">
        <v>181</v>
      </c>
      <c r="B119" t="s">
        <v>182</v>
      </c>
      <c r="C119" s="21">
        <v>-330790000</v>
      </c>
      <c r="D119" s="21">
        <v>0</v>
      </c>
      <c r="E119" s="21">
        <v>0</v>
      </c>
      <c r="F119" s="21">
        <v>-330790000</v>
      </c>
      <c r="G119" s="21">
        <v>-27749238</v>
      </c>
      <c r="H119" s="21">
        <v>-135514912</v>
      </c>
      <c r="I119" s="21">
        <v>-195275088</v>
      </c>
      <c r="J119" s="21">
        <v>40.967100000000002</v>
      </c>
    </row>
    <row r="120" spans="1:10" x14ac:dyDescent="0.25">
      <c r="A120" s="26" t="s">
        <v>183</v>
      </c>
      <c r="B120" t="s">
        <v>884</v>
      </c>
      <c r="C120" s="21">
        <v>-389663000</v>
      </c>
      <c r="D120" s="21">
        <v>0</v>
      </c>
      <c r="E120" s="21">
        <v>0</v>
      </c>
      <c r="F120" s="21">
        <v>-389663000</v>
      </c>
      <c r="G120" s="21">
        <v>-3572704</v>
      </c>
      <c r="H120" s="21">
        <v>-24302982</v>
      </c>
      <c r="I120" s="21">
        <v>-365360018</v>
      </c>
      <c r="J120" s="21">
        <v>6.2369000000000003</v>
      </c>
    </row>
    <row r="121" spans="1:10" x14ac:dyDescent="0.25">
      <c r="A121" s="26" t="s">
        <v>184</v>
      </c>
      <c r="B121" t="s">
        <v>185</v>
      </c>
      <c r="C121" s="21">
        <v>-52034264000</v>
      </c>
      <c r="D121" s="21">
        <v>0</v>
      </c>
      <c r="E121" s="21">
        <v>6430442489</v>
      </c>
      <c r="F121" s="21">
        <v>-45603821511</v>
      </c>
      <c r="G121" s="21">
        <v>-2223913074</v>
      </c>
      <c r="H121" s="21">
        <v>-28422887550</v>
      </c>
      <c r="I121" s="21">
        <v>-17180933961</v>
      </c>
      <c r="J121" s="21">
        <v>62.325699999999998</v>
      </c>
    </row>
    <row r="122" spans="1:10" x14ac:dyDescent="0.25">
      <c r="A122" s="26" t="s">
        <v>186</v>
      </c>
      <c r="B122" t="s">
        <v>187</v>
      </c>
      <c r="C122" s="21">
        <v>-123014000000</v>
      </c>
      <c r="D122" s="21">
        <v>0</v>
      </c>
      <c r="E122" s="21">
        <v>0</v>
      </c>
      <c r="F122" s="21">
        <v>-123014000000</v>
      </c>
      <c r="G122" s="21">
        <v>-9798065927</v>
      </c>
      <c r="H122" s="21">
        <v>-56556750144</v>
      </c>
      <c r="I122" s="21">
        <v>-66457249856</v>
      </c>
      <c r="J122" s="21">
        <v>45.975900000000003</v>
      </c>
    </row>
    <row r="123" spans="1:10" x14ac:dyDescent="0.25">
      <c r="A123" s="26" t="s">
        <v>188</v>
      </c>
      <c r="B123" t="s">
        <v>885</v>
      </c>
      <c r="C123" s="21">
        <v>-125463982000</v>
      </c>
      <c r="D123" s="21">
        <v>0</v>
      </c>
      <c r="E123" s="21">
        <v>0</v>
      </c>
      <c r="F123" s="21">
        <v>-125463982000</v>
      </c>
      <c r="G123" s="21">
        <v>0</v>
      </c>
      <c r="H123" s="21">
        <v>0</v>
      </c>
      <c r="I123" s="21">
        <v>-125463982000</v>
      </c>
      <c r="J123" s="21">
        <v>0</v>
      </c>
    </row>
    <row r="124" spans="1:10" x14ac:dyDescent="0.25">
      <c r="A124" s="26" t="s">
        <v>886</v>
      </c>
      <c r="B124" t="s">
        <v>885</v>
      </c>
      <c r="C124" s="21">
        <v>-127018000</v>
      </c>
      <c r="D124" s="21">
        <v>0</v>
      </c>
      <c r="E124" s="21">
        <v>0</v>
      </c>
      <c r="F124" s="21">
        <v>-127018000</v>
      </c>
      <c r="G124" s="21">
        <v>0</v>
      </c>
      <c r="H124" s="21">
        <v>0</v>
      </c>
      <c r="I124" s="21">
        <v>-127018000</v>
      </c>
      <c r="J124" s="21">
        <v>0</v>
      </c>
    </row>
    <row r="125" spans="1:10" x14ac:dyDescent="0.25">
      <c r="A125" s="26" t="s">
        <v>191</v>
      </c>
      <c r="B125" t="s">
        <v>192</v>
      </c>
      <c r="C125" s="21">
        <v>-78447864000</v>
      </c>
      <c r="D125" s="21">
        <v>0</v>
      </c>
      <c r="E125" s="21">
        <v>55153065454</v>
      </c>
      <c r="F125" s="21">
        <v>-23294798546</v>
      </c>
      <c r="G125" s="21">
        <v>0</v>
      </c>
      <c r="H125" s="21">
        <v>0</v>
      </c>
      <c r="I125" s="21">
        <v>-23294798546</v>
      </c>
      <c r="J125" s="21">
        <v>0</v>
      </c>
    </row>
    <row r="126" spans="1:10" x14ac:dyDescent="0.25">
      <c r="A126" s="26" t="s">
        <v>193</v>
      </c>
      <c r="B126" t="s">
        <v>887</v>
      </c>
      <c r="C126" s="21">
        <v>-146000000000</v>
      </c>
      <c r="D126" s="21">
        <v>0</v>
      </c>
      <c r="E126" s="21">
        <v>0</v>
      </c>
      <c r="F126" s="21">
        <v>-146000000000</v>
      </c>
      <c r="G126" s="21">
        <v>0</v>
      </c>
      <c r="H126" s="21">
        <v>0</v>
      </c>
      <c r="I126" s="21">
        <v>-146000000000</v>
      </c>
      <c r="J126" s="21">
        <v>0</v>
      </c>
    </row>
    <row r="127" spans="1:10" x14ac:dyDescent="0.25">
      <c r="A127" s="26" t="s">
        <v>194</v>
      </c>
      <c r="B127" t="s">
        <v>888</v>
      </c>
      <c r="C127" s="21">
        <v>-163276221000</v>
      </c>
      <c r="D127" s="21">
        <v>0</v>
      </c>
      <c r="E127" s="21">
        <v>0</v>
      </c>
      <c r="F127" s="21">
        <v>-163276221000</v>
      </c>
      <c r="G127" s="21">
        <v>-41638000000</v>
      </c>
      <c r="H127" s="21">
        <v>-121638000000</v>
      </c>
      <c r="I127" s="21">
        <v>-41638221000</v>
      </c>
      <c r="J127" s="21">
        <v>74.4983</v>
      </c>
    </row>
    <row r="128" spans="1:10" x14ac:dyDescent="0.25">
      <c r="A128" s="26" t="s">
        <v>195</v>
      </c>
      <c r="B128" t="s">
        <v>889</v>
      </c>
      <c r="C128" s="21">
        <v>-1037494097000</v>
      </c>
      <c r="D128" s="21">
        <v>0</v>
      </c>
      <c r="E128" s="21">
        <v>0</v>
      </c>
      <c r="F128" s="21">
        <v>-1037494097000</v>
      </c>
      <c r="G128" s="21">
        <v>-77951172</v>
      </c>
      <c r="H128" s="21">
        <v>-590376770994</v>
      </c>
      <c r="I128" s="21">
        <v>-447117326006</v>
      </c>
      <c r="J128" s="21">
        <v>56.9041</v>
      </c>
    </row>
    <row r="129" spans="1:10" x14ac:dyDescent="0.25">
      <c r="A129" s="26" t="s">
        <v>196</v>
      </c>
      <c r="B129" t="s">
        <v>197</v>
      </c>
      <c r="C129" s="21">
        <v>0</v>
      </c>
      <c r="D129" s="21">
        <v>0</v>
      </c>
      <c r="E129" s="21">
        <v>0</v>
      </c>
      <c r="F129" s="21">
        <v>0</v>
      </c>
      <c r="G129" s="21">
        <v>-21359</v>
      </c>
      <c r="H129" s="21">
        <v>-163001</v>
      </c>
      <c r="I129" s="21">
        <v>163001</v>
      </c>
      <c r="J129" s="21">
        <v>0</v>
      </c>
    </row>
    <row r="130" spans="1:10" x14ac:dyDescent="0.25">
      <c r="A130" s="26" t="s">
        <v>198</v>
      </c>
      <c r="B130" t="s">
        <v>199</v>
      </c>
      <c r="C130" s="21">
        <v>-30478243000</v>
      </c>
      <c r="D130" s="21">
        <v>0</v>
      </c>
      <c r="E130" s="21">
        <v>-58109030</v>
      </c>
      <c r="F130" s="21">
        <v>-30536352030</v>
      </c>
      <c r="G130" s="21">
        <v>-769897629</v>
      </c>
      <c r="H130" s="21">
        <v>-11423822482</v>
      </c>
      <c r="I130" s="21">
        <v>-19112529548</v>
      </c>
      <c r="J130" s="21">
        <v>37.410600000000002</v>
      </c>
    </row>
    <row r="131" spans="1:10" x14ac:dyDescent="0.25">
      <c r="A131" s="26" t="s">
        <v>200</v>
      </c>
      <c r="B131" t="s">
        <v>201</v>
      </c>
      <c r="C131" s="21">
        <v>0</v>
      </c>
      <c r="D131" s="21">
        <v>0</v>
      </c>
      <c r="E131" s="21">
        <v>0</v>
      </c>
      <c r="F131" s="21">
        <v>0</v>
      </c>
      <c r="G131" s="21">
        <v>-3142716442</v>
      </c>
      <c r="H131" s="21">
        <v>-5289527979</v>
      </c>
      <c r="I131" s="21">
        <v>5289527979</v>
      </c>
      <c r="J131" s="21">
        <v>0</v>
      </c>
    </row>
    <row r="132" spans="1:10" x14ac:dyDescent="0.25">
      <c r="A132" s="26" t="s">
        <v>202</v>
      </c>
      <c r="B132" t="s">
        <v>890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</row>
    <row r="133" spans="1:10" x14ac:dyDescent="0.25">
      <c r="A133" s="23" t="s">
        <v>3</v>
      </c>
      <c r="B133" s="24" t="s">
        <v>891</v>
      </c>
      <c r="C133" s="25">
        <v>-62887187000</v>
      </c>
      <c r="D133" s="25">
        <v>0</v>
      </c>
      <c r="E133" s="25">
        <v>2209000000</v>
      </c>
      <c r="F133" s="25">
        <v>-60678187000</v>
      </c>
      <c r="G133" s="25">
        <v>-4755903194</v>
      </c>
      <c r="H133" s="25">
        <v>-22810485273</v>
      </c>
      <c r="I133" s="25">
        <v>-37867701727</v>
      </c>
      <c r="J133" s="25">
        <v>37.592599999999997</v>
      </c>
    </row>
    <row r="134" spans="1:10" x14ac:dyDescent="0.25">
      <c r="A134" s="26" t="s">
        <v>83</v>
      </c>
      <c r="B134" t="s">
        <v>84</v>
      </c>
      <c r="C134" s="21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-28647383</v>
      </c>
      <c r="I134" s="21">
        <v>28647383</v>
      </c>
      <c r="J134" s="21">
        <v>0</v>
      </c>
    </row>
    <row r="135" spans="1:10" x14ac:dyDescent="0.25">
      <c r="A135" s="26" t="s">
        <v>99</v>
      </c>
      <c r="B135" t="s">
        <v>849</v>
      </c>
      <c r="C135" s="21">
        <v>-311402000</v>
      </c>
      <c r="D135" s="21">
        <v>0</v>
      </c>
      <c r="E135" s="21">
        <v>0</v>
      </c>
      <c r="F135" s="21">
        <v>-311402000</v>
      </c>
      <c r="G135" s="21">
        <v>-88055869</v>
      </c>
      <c r="H135" s="21">
        <v>-828574152</v>
      </c>
      <c r="I135" s="21">
        <v>517172152</v>
      </c>
      <c r="J135" s="21">
        <v>266.07859999999999</v>
      </c>
    </row>
    <row r="136" spans="1:10" x14ac:dyDescent="0.25">
      <c r="A136" s="26" t="s">
        <v>203</v>
      </c>
      <c r="B136" t="s">
        <v>892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-142219798</v>
      </c>
      <c r="I136" s="21">
        <v>142219798</v>
      </c>
      <c r="J136" s="21">
        <v>0</v>
      </c>
    </row>
    <row r="137" spans="1:10" x14ac:dyDescent="0.25">
      <c r="A137" s="26" t="s">
        <v>186</v>
      </c>
      <c r="B137" t="s">
        <v>187</v>
      </c>
      <c r="C137" s="21">
        <v>-23000000</v>
      </c>
      <c r="D137" s="21">
        <v>0</v>
      </c>
      <c r="E137" s="21">
        <v>0</v>
      </c>
      <c r="F137" s="21">
        <v>-23000000</v>
      </c>
      <c r="G137" s="21">
        <v>-4684604</v>
      </c>
      <c r="H137" s="21">
        <v>-32057025</v>
      </c>
      <c r="I137" s="21">
        <v>9057025</v>
      </c>
      <c r="J137" s="21">
        <v>139.3784</v>
      </c>
    </row>
    <row r="138" spans="1:10" x14ac:dyDescent="0.25">
      <c r="A138" s="26" t="s">
        <v>206</v>
      </c>
      <c r="B138" t="s">
        <v>207</v>
      </c>
      <c r="C138" s="21">
        <v>-62552785000</v>
      </c>
      <c r="D138" s="21">
        <v>0</v>
      </c>
      <c r="E138" s="21">
        <v>2209000000</v>
      </c>
      <c r="F138" s="21">
        <v>-60343785000</v>
      </c>
      <c r="G138" s="21">
        <v>-4663162721</v>
      </c>
      <c r="H138" s="21">
        <v>-21778986915</v>
      </c>
      <c r="I138" s="21">
        <v>-38564798085</v>
      </c>
      <c r="J138" s="21">
        <v>36.091500000000003</v>
      </c>
    </row>
    <row r="139" spans="1:10" x14ac:dyDescent="0.25">
      <c r="A139" s="26" t="s">
        <v>202</v>
      </c>
      <c r="B139" t="s">
        <v>890</v>
      </c>
      <c r="C139" s="21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</row>
    <row r="140" spans="1:10" x14ac:dyDescent="0.25">
      <c r="A140" s="23" t="s">
        <v>4</v>
      </c>
      <c r="B140" s="24" t="s">
        <v>893</v>
      </c>
      <c r="C140" s="25">
        <v>-3408905174000</v>
      </c>
      <c r="D140" s="25">
        <v>0</v>
      </c>
      <c r="E140" s="25">
        <v>0</v>
      </c>
      <c r="F140" s="25">
        <v>-3408905174000</v>
      </c>
      <c r="G140" s="25">
        <v>-231150186638</v>
      </c>
      <c r="H140" s="25">
        <v>-1589701777638</v>
      </c>
      <c r="I140" s="25">
        <v>-1819203396362</v>
      </c>
      <c r="J140" s="25">
        <v>46.633800000000001</v>
      </c>
    </row>
    <row r="141" spans="1:10" x14ac:dyDescent="0.25">
      <c r="A141" s="26" t="s">
        <v>208</v>
      </c>
      <c r="B141" t="s">
        <v>209</v>
      </c>
      <c r="C141" s="21">
        <v>-5600669000</v>
      </c>
      <c r="D141" s="21">
        <v>-3200000000</v>
      </c>
      <c r="E141" s="21">
        <v>-3200000000</v>
      </c>
      <c r="F141" s="21">
        <v>-8800669000</v>
      </c>
      <c r="G141" s="21">
        <v>-891333000</v>
      </c>
      <c r="H141" s="21">
        <v>-6654109400</v>
      </c>
      <c r="I141" s="21">
        <v>-2146559600</v>
      </c>
      <c r="J141" s="21">
        <v>75.609099999999998</v>
      </c>
    </row>
    <row r="142" spans="1:10" x14ac:dyDescent="0.25">
      <c r="A142" s="26" t="s">
        <v>210</v>
      </c>
      <c r="B142" t="s">
        <v>894</v>
      </c>
      <c r="C142" s="21">
        <v>-2759076000</v>
      </c>
      <c r="D142" s="21">
        <v>-800000000</v>
      </c>
      <c r="E142" s="21">
        <v>-800000000</v>
      </c>
      <c r="F142" s="21">
        <v>-3559076000</v>
      </c>
      <c r="G142" s="21">
        <v>-331400255</v>
      </c>
      <c r="H142" s="21">
        <v>-2202782892</v>
      </c>
      <c r="I142" s="21">
        <v>-1356293108</v>
      </c>
      <c r="J142" s="21">
        <v>61.892000000000003</v>
      </c>
    </row>
    <row r="143" spans="1:10" x14ac:dyDescent="0.25">
      <c r="A143" s="26" t="s">
        <v>211</v>
      </c>
      <c r="B143" t="s">
        <v>895</v>
      </c>
      <c r="C143" s="21">
        <v>-22784120000</v>
      </c>
      <c r="D143" s="21">
        <v>-17000000000</v>
      </c>
      <c r="E143" s="21">
        <v>-17000000000</v>
      </c>
      <c r="F143" s="21">
        <v>-39784120000</v>
      </c>
      <c r="G143" s="21">
        <v>-2901094659</v>
      </c>
      <c r="H143" s="21">
        <v>-24836542934</v>
      </c>
      <c r="I143" s="21">
        <v>-14947577066</v>
      </c>
      <c r="J143" s="21">
        <v>62.4283</v>
      </c>
    </row>
    <row r="144" spans="1:10" x14ac:dyDescent="0.25">
      <c r="A144" s="26" t="s">
        <v>212</v>
      </c>
      <c r="B144" t="s">
        <v>895</v>
      </c>
      <c r="C144" s="21">
        <v>-6365000</v>
      </c>
      <c r="D144" s="21">
        <v>0</v>
      </c>
      <c r="E144" s="21">
        <v>0</v>
      </c>
      <c r="F144" s="21">
        <v>-6365000</v>
      </c>
      <c r="G144" s="21">
        <v>0</v>
      </c>
      <c r="H144" s="21">
        <v>0</v>
      </c>
      <c r="I144" s="21">
        <v>-6365000</v>
      </c>
      <c r="J144" s="21">
        <v>0</v>
      </c>
    </row>
    <row r="145" spans="1:10" x14ac:dyDescent="0.25">
      <c r="A145" s="26" t="s">
        <v>213</v>
      </c>
      <c r="B145" t="s">
        <v>895</v>
      </c>
      <c r="C145" s="21">
        <v>-569694000</v>
      </c>
      <c r="D145" s="21">
        <v>0</v>
      </c>
      <c r="E145" s="21">
        <v>0</v>
      </c>
      <c r="F145" s="21">
        <v>-569694000</v>
      </c>
      <c r="G145" s="21">
        <v>-63316738</v>
      </c>
      <c r="H145" s="21">
        <v>-159489349</v>
      </c>
      <c r="I145" s="21">
        <v>-410204651</v>
      </c>
      <c r="J145" s="21">
        <v>27.9956</v>
      </c>
    </row>
    <row r="146" spans="1:10" x14ac:dyDescent="0.25">
      <c r="A146" s="26" t="s">
        <v>214</v>
      </c>
      <c r="B146" t="s">
        <v>896</v>
      </c>
      <c r="C146" s="21">
        <v>-11855176000</v>
      </c>
      <c r="D146" s="21">
        <v>-3000000000</v>
      </c>
      <c r="E146" s="21">
        <v>-3000000000</v>
      </c>
      <c r="F146" s="21">
        <v>-14855176000</v>
      </c>
      <c r="G146" s="21">
        <v>-2020881322</v>
      </c>
      <c r="H146" s="21">
        <v>-10504774599</v>
      </c>
      <c r="I146" s="21">
        <v>-4350401401</v>
      </c>
      <c r="J146" s="21">
        <v>70.714600000000004</v>
      </c>
    </row>
    <row r="147" spans="1:10" x14ac:dyDescent="0.25">
      <c r="A147" s="26" t="s">
        <v>215</v>
      </c>
      <c r="B147" t="s">
        <v>896</v>
      </c>
      <c r="C147" s="21">
        <v>-12003946000</v>
      </c>
      <c r="D147" s="21">
        <v>-4000000000</v>
      </c>
      <c r="E147" s="21">
        <v>-4000000000</v>
      </c>
      <c r="F147" s="21">
        <v>-16003946000</v>
      </c>
      <c r="G147" s="21">
        <v>-1806998813</v>
      </c>
      <c r="H147" s="21">
        <v>-11646180245</v>
      </c>
      <c r="I147" s="21">
        <v>-4357765755</v>
      </c>
      <c r="J147" s="21">
        <v>72.770700000000005</v>
      </c>
    </row>
    <row r="148" spans="1:10" x14ac:dyDescent="0.25">
      <c r="A148" s="26" t="s">
        <v>83</v>
      </c>
      <c r="B148" t="s">
        <v>84</v>
      </c>
      <c r="C148" s="21">
        <v>-1763305000</v>
      </c>
      <c r="D148" s="21">
        <v>0</v>
      </c>
      <c r="E148" s="21">
        <v>0</v>
      </c>
      <c r="F148" s="21">
        <v>-1763305000</v>
      </c>
      <c r="G148" s="21">
        <v>-53504966</v>
      </c>
      <c r="H148" s="21">
        <v>-506568887</v>
      </c>
      <c r="I148" s="21">
        <v>-1256736113</v>
      </c>
      <c r="J148" s="21">
        <v>28.728400000000001</v>
      </c>
    </row>
    <row r="149" spans="1:10" x14ac:dyDescent="0.25">
      <c r="A149" s="26" t="s">
        <v>97</v>
      </c>
      <c r="B149" t="s">
        <v>847</v>
      </c>
      <c r="C149" s="21">
        <v>-160223000</v>
      </c>
      <c r="D149" s="21">
        <v>0</v>
      </c>
      <c r="E149" s="21">
        <v>0</v>
      </c>
      <c r="F149" s="21">
        <v>-160223000</v>
      </c>
      <c r="G149" s="21">
        <v>-22084951</v>
      </c>
      <c r="H149" s="21">
        <v>-147035738</v>
      </c>
      <c r="I149" s="21">
        <v>-13187262</v>
      </c>
      <c r="J149" s="21">
        <v>91.769400000000005</v>
      </c>
    </row>
    <row r="150" spans="1:10" x14ac:dyDescent="0.25">
      <c r="A150" s="26" t="s">
        <v>98</v>
      </c>
      <c r="B150" t="s">
        <v>848</v>
      </c>
      <c r="C150" s="21">
        <v>-3118000</v>
      </c>
      <c r="D150" s="21">
        <v>0</v>
      </c>
      <c r="E150" s="21">
        <v>0</v>
      </c>
      <c r="F150" s="21">
        <v>-3118000</v>
      </c>
      <c r="G150" s="21">
        <v>-49841</v>
      </c>
      <c r="H150" s="21">
        <v>-734347</v>
      </c>
      <c r="I150" s="21">
        <v>-2383653</v>
      </c>
      <c r="J150" s="21">
        <v>23.5519</v>
      </c>
    </row>
    <row r="151" spans="1:10" x14ac:dyDescent="0.25">
      <c r="A151" s="26" t="s">
        <v>216</v>
      </c>
      <c r="B151" t="s">
        <v>897</v>
      </c>
      <c r="C151" s="21">
        <v>-931086695000</v>
      </c>
      <c r="D151" s="21">
        <v>53781886000</v>
      </c>
      <c r="E151" s="21">
        <v>53781886000</v>
      </c>
      <c r="F151" s="21">
        <v>-877304809000</v>
      </c>
      <c r="G151" s="21">
        <v>-71172366184</v>
      </c>
      <c r="H151" s="21">
        <v>-488884915631</v>
      </c>
      <c r="I151" s="21">
        <v>-388419893369</v>
      </c>
      <c r="J151" s="21">
        <v>55.7258</v>
      </c>
    </row>
    <row r="152" spans="1:10" x14ac:dyDescent="0.25">
      <c r="A152" s="26" t="s">
        <v>217</v>
      </c>
      <c r="B152" t="s">
        <v>218</v>
      </c>
      <c r="C152" s="21">
        <v>-12670645000</v>
      </c>
      <c r="D152" s="21">
        <v>0</v>
      </c>
      <c r="E152" s="21">
        <v>0</v>
      </c>
      <c r="F152" s="21">
        <v>-12670645000</v>
      </c>
      <c r="G152" s="21">
        <v>-11476055149</v>
      </c>
      <c r="H152" s="21">
        <v>-13988671588</v>
      </c>
      <c r="I152" s="21">
        <v>1318026588</v>
      </c>
      <c r="J152" s="21">
        <v>110.40219999999999</v>
      </c>
    </row>
    <row r="153" spans="1:10" x14ac:dyDescent="0.25">
      <c r="A153" s="26" t="s">
        <v>219</v>
      </c>
      <c r="B153" t="s">
        <v>220</v>
      </c>
      <c r="C153" s="21">
        <v>-4223548000</v>
      </c>
      <c r="D153" s="21">
        <v>0</v>
      </c>
      <c r="E153" s="21">
        <v>0</v>
      </c>
      <c r="F153" s="21">
        <v>-4223548000</v>
      </c>
      <c r="G153" s="21">
        <v>-3825351717</v>
      </c>
      <c r="H153" s="21">
        <v>-4700529993</v>
      </c>
      <c r="I153" s="21">
        <v>476981993</v>
      </c>
      <c r="J153" s="21">
        <v>111.29340000000001</v>
      </c>
    </row>
    <row r="154" spans="1:10" x14ac:dyDescent="0.25">
      <c r="A154" s="26" t="s">
        <v>221</v>
      </c>
      <c r="B154" t="s">
        <v>222</v>
      </c>
      <c r="C154" s="21">
        <v>-26195577000</v>
      </c>
      <c r="D154" s="21">
        <v>0</v>
      </c>
      <c r="E154" s="21">
        <v>0</v>
      </c>
      <c r="F154" s="21">
        <v>-26195577000</v>
      </c>
      <c r="G154" s="21">
        <v>-1998411134</v>
      </c>
      <c r="H154" s="21">
        <v>-12886589688</v>
      </c>
      <c r="I154" s="21">
        <v>-13308987312</v>
      </c>
      <c r="J154" s="21">
        <v>49.193800000000003</v>
      </c>
    </row>
    <row r="155" spans="1:10" x14ac:dyDescent="0.25">
      <c r="A155" s="26" t="s">
        <v>223</v>
      </c>
      <c r="B155" t="s">
        <v>224</v>
      </c>
      <c r="C155" s="21">
        <v>-8731859000</v>
      </c>
      <c r="D155" s="21">
        <v>0</v>
      </c>
      <c r="E155" s="21">
        <v>0</v>
      </c>
      <c r="F155" s="21">
        <v>-8731859000</v>
      </c>
      <c r="G155" s="21">
        <v>-666137046</v>
      </c>
      <c r="H155" s="21">
        <v>-4295529896</v>
      </c>
      <c r="I155" s="21">
        <v>-4436329104</v>
      </c>
      <c r="J155" s="21">
        <v>49.193800000000003</v>
      </c>
    </row>
    <row r="156" spans="1:10" x14ac:dyDescent="0.25">
      <c r="A156" s="26" t="s">
        <v>225</v>
      </c>
      <c r="B156" t="s">
        <v>898</v>
      </c>
      <c r="C156" s="21">
        <v>-48309893000</v>
      </c>
      <c r="D156" s="21">
        <v>-3000000000</v>
      </c>
      <c r="E156" s="21">
        <v>-3000000000</v>
      </c>
      <c r="F156" s="21">
        <v>-51309893000</v>
      </c>
      <c r="G156" s="21">
        <v>-5836084919</v>
      </c>
      <c r="H156" s="21">
        <v>-32794071894</v>
      </c>
      <c r="I156" s="21">
        <v>-18515821106</v>
      </c>
      <c r="J156" s="21">
        <v>63.913699999999999</v>
      </c>
    </row>
    <row r="157" spans="1:10" x14ac:dyDescent="0.25">
      <c r="A157" s="26" t="s">
        <v>226</v>
      </c>
      <c r="B157" t="s">
        <v>899</v>
      </c>
      <c r="C157" s="21">
        <v>-63513312000</v>
      </c>
      <c r="D157" s="21">
        <v>0</v>
      </c>
      <c r="E157" s="21">
        <v>0</v>
      </c>
      <c r="F157" s="21">
        <v>-63513312000</v>
      </c>
      <c r="G157" s="21">
        <v>-6098875500</v>
      </c>
      <c r="H157" s="21">
        <v>-38678393529</v>
      </c>
      <c r="I157" s="21">
        <v>-24834918471</v>
      </c>
      <c r="J157" s="21">
        <v>60.898099999999999</v>
      </c>
    </row>
    <row r="158" spans="1:10" x14ac:dyDescent="0.25">
      <c r="A158" s="26" t="s">
        <v>227</v>
      </c>
      <c r="B158" t="s">
        <v>899</v>
      </c>
      <c r="C158" s="21">
        <v>-3605783000</v>
      </c>
      <c r="D158" s="21">
        <v>2000000000</v>
      </c>
      <c r="E158" s="21">
        <v>2000000000</v>
      </c>
      <c r="F158" s="21">
        <v>-1605783000</v>
      </c>
      <c r="G158" s="21">
        <v>-118362848</v>
      </c>
      <c r="H158" s="21">
        <v>-693102935</v>
      </c>
      <c r="I158" s="21">
        <v>-912680065</v>
      </c>
      <c r="J158" s="21">
        <v>43.1629</v>
      </c>
    </row>
    <row r="159" spans="1:10" x14ac:dyDescent="0.25">
      <c r="A159" s="26" t="s">
        <v>228</v>
      </c>
      <c r="B159" t="s">
        <v>900</v>
      </c>
      <c r="C159" s="21">
        <v>-3804117000</v>
      </c>
      <c r="D159" s="21">
        <v>-150000000</v>
      </c>
      <c r="E159" s="21">
        <v>-150000000</v>
      </c>
      <c r="F159" s="21">
        <v>-3954117000</v>
      </c>
      <c r="G159" s="21">
        <v>-386196692</v>
      </c>
      <c r="H159" s="21">
        <v>-2786849823</v>
      </c>
      <c r="I159" s="21">
        <v>-1167267177</v>
      </c>
      <c r="J159" s="21">
        <v>70.479699999999994</v>
      </c>
    </row>
    <row r="160" spans="1:10" x14ac:dyDescent="0.25">
      <c r="A160" s="26" t="s">
        <v>229</v>
      </c>
      <c r="B160" t="s">
        <v>901</v>
      </c>
      <c r="C160" s="21">
        <v>-252461000</v>
      </c>
      <c r="D160" s="21">
        <v>-367165000</v>
      </c>
      <c r="E160" s="21">
        <v>-367165000</v>
      </c>
      <c r="F160" s="21">
        <v>-619626000</v>
      </c>
      <c r="G160" s="21">
        <v>-32840061</v>
      </c>
      <c r="H160" s="21">
        <v>-300277284</v>
      </c>
      <c r="I160" s="21">
        <v>-319348716</v>
      </c>
      <c r="J160" s="21">
        <v>48.461100000000002</v>
      </c>
    </row>
    <row r="161" spans="1:10" x14ac:dyDescent="0.25">
      <c r="A161" s="26" t="s">
        <v>230</v>
      </c>
      <c r="B161" t="s">
        <v>902</v>
      </c>
      <c r="C161" s="21">
        <v>-977165000</v>
      </c>
      <c r="D161" s="21">
        <v>977165000</v>
      </c>
      <c r="E161" s="21">
        <v>977165000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</row>
    <row r="162" spans="1:10" x14ac:dyDescent="0.25">
      <c r="A162" s="26" t="s">
        <v>231</v>
      </c>
      <c r="B162" t="s">
        <v>209</v>
      </c>
      <c r="C162" s="21">
        <v>-1467912000</v>
      </c>
      <c r="D162" s="21">
        <v>0</v>
      </c>
      <c r="E162" s="21">
        <v>0</v>
      </c>
      <c r="F162" s="21">
        <v>-1467912000</v>
      </c>
      <c r="G162" s="21">
        <v>-96378600</v>
      </c>
      <c r="H162" s="21">
        <v>-780314600</v>
      </c>
      <c r="I162" s="21">
        <v>-687597400</v>
      </c>
      <c r="J162" s="21">
        <v>53.158099999999997</v>
      </c>
    </row>
    <row r="163" spans="1:10" x14ac:dyDescent="0.25">
      <c r="A163" s="26" t="s">
        <v>146</v>
      </c>
      <c r="B163" t="s">
        <v>866</v>
      </c>
      <c r="C163" s="21">
        <v>-15450000000</v>
      </c>
      <c r="D163" s="21">
        <v>0</v>
      </c>
      <c r="E163" s="21">
        <v>0</v>
      </c>
      <c r="F163" s="21">
        <v>-15450000000</v>
      </c>
      <c r="G163" s="21">
        <v>0</v>
      </c>
      <c r="H163" s="21">
        <v>-3060976129</v>
      </c>
      <c r="I163" s="21">
        <v>-12389023871</v>
      </c>
      <c r="J163" s="21">
        <v>19.812100000000001</v>
      </c>
    </row>
    <row r="164" spans="1:10" x14ac:dyDescent="0.25">
      <c r="A164" s="26" t="s">
        <v>147</v>
      </c>
      <c r="B164" t="s">
        <v>867</v>
      </c>
      <c r="C164" s="21">
        <v>-53560000</v>
      </c>
      <c r="D164" s="21">
        <v>0</v>
      </c>
      <c r="E164" s="21">
        <v>0</v>
      </c>
      <c r="F164" s="21">
        <v>-53560000</v>
      </c>
      <c r="G164" s="21">
        <v>0</v>
      </c>
      <c r="H164" s="21">
        <v>0</v>
      </c>
      <c r="I164" s="21">
        <v>-53560000</v>
      </c>
      <c r="J164" s="21">
        <v>0</v>
      </c>
    </row>
    <row r="165" spans="1:10" x14ac:dyDescent="0.25">
      <c r="A165" s="26" t="s">
        <v>156</v>
      </c>
      <c r="B165" t="s">
        <v>873</v>
      </c>
      <c r="C165" s="21">
        <v>-91329843000</v>
      </c>
      <c r="D165" s="21">
        <v>0</v>
      </c>
      <c r="E165" s="21">
        <v>0</v>
      </c>
      <c r="F165" s="21">
        <v>-91329843000</v>
      </c>
      <c r="G165" s="21">
        <v>-8177249107</v>
      </c>
      <c r="H165" s="21">
        <v>-62371869456</v>
      </c>
      <c r="I165" s="21">
        <v>-28957973544</v>
      </c>
      <c r="J165" s="21">
        <v>68.293000000000006</v>
      </c>
    </row>
    <row r="166" spans="1:10" x14ac:dyDescent="0.25">
      <c r="A166" s="26" t="s">
        <v>159</v>
      </c>
      <c r="B166" t="s">
        <v>874</v>
      </c>
      <c r="C166" s="21">
        <v>-10981778000</v>
      </c>
      <c r="D166" s="21">
        <v>0</v>
      </c>
      <c r="E166" s="21">
        <v>0</v>
      </c>
      <c r="F166" s="21">
        <v>-10981778000</v>
      </c>
      <c r="G166" s="21">
        <v>0</v>
      </c>
      <c r="H166" s="21">
        <v>-1435721798</v>
      </c>
      <c r="I166" s="21">
        <v>-9546056202</v>
      </c>
      <c r="J166" s="21">
        <v>13.073700000000001</v>
      </c>
    </row>
    <row r="167" spans="1:10" x14ac:dyDescent="0.25">
      <c r="A167" s="26" t="s">
        <v>160</v>
      </c>
      <c r="B167" t="s">
        <v>875</v>
      </c>
      <c r="C167" s="21">
        <v>0</v>
      </c>
      <c r="D167" s="21">
        <v>-11241886000</v>
      </c>
      <c r="E167" s="21">
        <v>-11241886000</v>
      </c>
      <c r="F167" s="21">
        <v>-11241886000</v>
      </c>
      <c r="G167" s="21">
        <v>0</v>
      </c>
      <c r="H167" s="21">
        <v>0</v>
      </c>
      <c r="I167" s="21">
        <v>-11241886000</v>
      </c>
      <c r="J167" s="21">
        <v>0</v>
      </c>
    </row>
    <row r="168" spans="1:10" x14ac:dyDescent="0.25">
      <c r="A168" s="26" t="s">
        <v>161</v>
      </c>
      <c r="B168" t="s">
        <v>876</v>
      </c>
      <c r="C168" s="21">
        <v>0</v>
      </c>
      <c r="D168" s="21">
        <v>-14000000000</v>
      </c>
      <c r="E168" s="21">
        <v>-14000000000</v>
      </c>
      <c r="F168" s="21">
        <v>-14000000000</v>
      </c>
      <c r="G168" s="21">
        <v>0</v>
      </c>
      <c r="H168" s="21">
        <v>0</v>
      </c>
      <c r="I168" s="21">
        <v>-14000000000</v>
      </c>
      <c r="J168" s="21">
        <v>0</v>
      </c>
    </row>
    <row r="169" spans="1:10" x14ac:dyDescent="0.25">
      <c r="A169" s="26" t="s">
        <v>169</v>
      </c>
      <c r="B169" t="s">
        <v>170</v>
      </c>
      <c r="C169" s="21">
        <v>-430000000</v>
      </c>
      <c r="D169" s="21">
        <v>0</v>
      </c>
      <c r="E169" s="21">
        <v>0</v>
      </c>
      <c r="F169" s="21">
        <v>-430000000</v>
      </c>
      <c r="G169" s="21">
        <v>-27375636</v>
      </c>
      <c r="H169" s="21">
        <v>-273094085</v>
      </c>
      <c r="I169" s="21">
        <v>-156905915</v>
      </c>
      <c r="J169" s="21">
        <v>63.510300000000001</v>
      </c>
    </row>
    <row r="170" spans="1:10" x14ac:dyDescent="0.25">
      <c r="A170" s="26" t="s">
        <v>171</v>
      </c>
      <c r="B170" t="s">
        <v>172</v>
      </c>
      <c r="C170" s="21">
        <v>-430000000</v>
      </c>
      <c r="D170" s="21">
        <v>0</v>
      </c>
      <c r="E170" s="21">
        <v>0</v>
      </c>
      <c r="F170" s="21">
        <v>-430000000</v>
      </c>
      <c r="G170" s="21">
        <v>-28164798</v>
      </c>
      <c r="H170" s="21">
        <v>-203085782</v>
      </c>
      <c r="I170" s="21">
        <v>-226914218</v>
      </c>
      <c r="J170" s="21">
        <v>47.229300000000002</v>
      </c>
    </row>
    <row r="171" spans="1:10" x14ac:dyDescent="0.25">
      <c r="A171" s="26" t="s">
        <v>184</v>
      </c>
      <c r="B171" t="s">
        <v>185</v>
      </c>
      <c r="C171" s="21">
        <v>-8211628000</v>
      </c>
      <c r="D171" s="21">
        <v>0</v>
      </c>
      <c r="E171" s="21">
        <v>0</v>
      </c>
      <c r="F171" s="21">
        <v>-8211628000</v>
      </c>
      <c r="G171" s="21">
        <v>-236639158</v>
      </c>
      <c r="H171" s="21">
        <v>-3485099459</v>
      </c>
      <c r="I171" s="21">
        <v>-4726528541</v>
      </c>
      <c r="J171" s="21">
        <v>42.441000000000003</v>
      </c>
    </row>
    <row r="172" spans="1:10" x14ac:dyDescent="0.25">
      <c r="A172" s="26" t="s">
        <v>204</v>
      </c>
      <c r="B172" t="s">
        <v>205</v>
      </c>
      <c r="C172" s="21">
        <v>-200341000</v>
      </c>
      <c r="D172" s="21">
        <v>0</v>
      </c>
      <c r="E172" s="21">
        <v>0</v>
      </c>
      <c r="F172" s="21">
        <v>-200341000</v>
      </c>
      <c r="G172" s="21">
        <v>0</v>
      </c>
      <c r="H172" s="21">
        <v>0</v>
      </c>
      <c r="I172" s="21">
        <v>-200341000</v>
      </c>
      <c r="J172" s="21">
        <v>0</v>
      </c>
    </row>
    <row r="173" spans="1:10" x14ac:dyDescent="0.25">
      <c r="A173" s="26" t="s">
        <v>206</v>
      </c>
      <c r="B173" t="s">
        <v>207</v>
      </c>
      <c r="C173" s="21">
        <v>-1333685949000</v>
      </c>
      <c r="D173" s="21">
        <v>0</v>
      </c>
      <c r="E173" s="21">
        <v>-55153065454</v>
      </c>
      <c r="F173" s="21">
        <v>-1388839014454</v>
      </c>
      <c r="G173" s="21">
        <v>-53913063130</v>
      </c>
      <c r="H173" s="21">
        <v>-455348878311</v>
      </c>
      <c r="I173" s="21">
        <v>-933490136143</v>
      </c>
      <c r="J173" s="21">
        <v>32.786299999999997</v>
      </c>
    </row>
    <row r="174" spans="1:10" x14ac:dyDescent="0.25">
      <c r="A174" s="26" t="s">
        <v>202</v>
      </c>
      <c r="B174" t="s">
        <v>890</v>
      </c>
      <c r="C174" s="21">
        <v>-894552000</v>
      </c>
      <c r="D174" s="21">
        <v>0</v>
      </c>
      <c r="E174" s="21">
        <v>0</v>
      </c>
      <c r="F174" s="21">
        <v>-894552000</v>
      </c>
      <c r="G174" s="21">
        <v>-80528300</v>
      </c>
      <c r="H174" s="21">
        <v>-431786461</v>
      </c>
      <c r="I174" s="21">
        <v>-462765539</v>
      </c>
      <c r="J174" s="21">
        <v>48.268500000000003</v>
      </c>
    </row>
    <row r="175" spans="1:10" x14ac:dyDescent="0.25">
      <c r="A175" s="26" t="s">
        <v>233</v>
      </c>
      <c r="B175" t="s">
        <v>903</v>
      </c>
      <c r="C175" s="21">
        <v>-592449000000</v>
      </c>
      <c r="D175" s="21">
        <v>0</v>
      </c>
      <c r="E175" s="21">
        <v>0</v>
      </c>
      <c r="F175" s="21">
        <v>-592449000000</v>
      </c>
      <c r="G175" s="21">
        <v>-49862771161</v>
      </c>
      <c r="H175" s="21">
        <v>-341998383061</v>
      </c>
      <c r="I175" s="21">
        <v>-250450616939</v>
      </c>
      <c r="J175" s="21">
        <v>57.726199999999999</v>
      </c>
    </row>
    <row r="176" spans="1:10" x14ac:dyDescent="0.25">
      <c r="A176" s="26" t="s">
        <v>234</v>
      </c>
      <c r="B176" t="s">
        <v>904</v>
      </c>
      <c r="C176" s="21">
        <v>-113996000000</v>
      </c>
      <c r="D176" s="21">
        <v>0</v>
      </c>
      <c r="E176" s="21">
        <v>0</v>
      </c>
      <c r="F176" s="21">
        <v>-113996000000</v>
      </c>
      <c r="G176" s="21">
        <v>-9026670953</v>
      </c>
      <c r="H176" s="21">
        <v>-63645417844</v>
      </c>
      <c r="I176" s="21">
        <v>-50350582156</v>
      </c>
      <c r="J176" s="21">
        <v>55.831299999999999</v>
      </c>
    </row>
    <row r="177" spans="1:10" x14ac:dyDescent="0.25">
      <c r="A177" s="26" t="s">
        <v>236</v>
      </c>
      <c r="B177" t="s">
        <v>905</v>
      </c>
      <c r="C177" s="21">
        <v>-78447864000</v>
      </c>
      <c r="D177" s="21">
        <v>0</v>
      </c>
      <c r="E177" s="21">
        <v>55153065454</v>
      </c>
      <c r="F177" s="21">
        <v>-23294798546</v>
      </c>
      <c r="G177" s="21">
        <v>0</v>
      </c>
      <c r="H177" s="21">
        <v>0</v>
      </c>
      <c r="I177" s="21">
        <v>-23294798546</v>
      </c>
      <c r="J177" s="21">
        <v>0</v>
      </c>
    </row>
    <row r="178" spans="1:10" x14ac:dyDescent="0.25">
      <c r="A178" s="23" t="s">
        <v>5</v>
      </c>
      <c r="B178" s="24" t="s">
        <v>906</v>
      </c>
      <c r="C178" s="25">
        <v>-41791720000</v>
      </c>
      <c r="D178" s="25">
        <v>0</v>
      </c>
      <c r="E178" s="25">
        <v>1505000000</v>
      </c>
      <c r="F178" s="25">
        <v>-40286720000</v>
      </c>
      <c r="G178" s="25">
        <v>-2462056439</v>
      </c>
      <c r="H178" s="25">
        <v>-13468229937</v>
      </c>
      <c r="I178" s="25">
        <v>-26818490063</v>
      </c>
      <c r="J178" s="25">
        <v>33.430900000000001</v>
      </c>
    </row>
    <row r="179" spans="1:10" x14ac:dyDescent="0.25">
      <c r="A179" s="26" t="s">
        <v>157</v>
      </c>
      <c r="B179" t="s">
        <v>158</v>
      </c>
      <c r="C179" s="21">
        <v>-119739000</v>
      </c>
      <c r="D179" s="21">
        <v>0</v>
      </c>
      <c r="E179" s="21">
        <v>0</v>
      </c>
      <c r="F179" s="21">
        <v>-119739000</v>
      </c>
      <c r="G179" s="21">
        <v>0</v>
      </c>
      <c r="H179" s="21">
        <v>0</v>
      </c>
      <c r="I179" s="21">
        <v>-119739000</v>
      </c>
      <c r="J179" s="21">
        <v>0</v>
      </c>
    </row>
    <row r="180" spans="1:10" x14ac:dyDescent="0.25">
      <c r="A180" s="26" t="s">
        <v>206</v>
      </c>
      <c r="B180" t="s">
        <v>207</v>
      </c>
      <c r="C180" s="21">
        <v>-41671981000</v>
      </c>
      <c r="D180" s="21">
        <v>0</v>
      </c>
      <c r="E180" s="21">
        <v>1505000000</v>
      </c>
      <c r="F180" s="21">
        <v>-40166981000</v>
      </c>
      <c r="G180" s="21">
        <v>-2462056439</v>
      </c>
      <c r="H180" s="21">
        <v>-13468229937</v>
      </c>
      <c r="I180" s="21">
        <v>-26698751063</v>
      </c>
      <c r="J180" s="21">
        <v>33.5306</v>
      </c>
    </row>
    <row r="181" spans="1:10" x14ac:dyDescent="0.25">
      <c r="A181" s="23" t="s">
        <v>6</v>
      </c>
      <c r="B181" s="24" t="s">
        <v>907</v>
      </c>
      <c r="C181" s="25">
        <v>-2689820988000</v>
      </c>
      <c r="D181" s="25">
        <v>0</v>
      </c>
      <c r="E181" s="25">
        <v>135139000000</v>
      </c>
      <c r="F181" s="25">
        <v>-2554681988000</v>
      </c>
      <c r="G181" s="25">
        <v>-60448321691</v>
      </c>
      <c r="H181" s="25">
        <v>-846146597989</v>
      </c>
      <c r="I181" s="25">
        <v>-1708535390011</v>
      </c>
      <c r="J181" s="25">
        <v>33.121400000000001</v>
      </c>
    </row>
    <row r="182" spans="1:10" x14ac:dyDescent="0.25">
      <c r="A182" s="26" t="s">
        <v>237</v>
      </c>
      <c r="B182" t="s">
        <v>238</v>
      </c>
      <c r="C182" s="21">
        <v>-695000000</v>
      </c>
      <c r="D182" s="21">
        <v>0</v>
      </c>
      <c r="E182" s="21">
        <v>0</v>
      </c>
      <c r="F182" s="21">
        <v>-695000000</v>
      </c>
      <c r="G182" s="21">
        <v>-41330249</v>
      </c>
      <c r="H182" s="21">
        <v>-350800271</v>
      </c>
      <c r="I182" s="21">
        <v>-344199729</v>
      </c>
      <c r="J182" s="21">
        <v>50.474899999999998</v>
      </c>
    </row>
    <row r="183" spans="1:10" x14ac:dyDescent="0.25">
      <c r="A183" s="26" t="s">
        <v>239</v>
      </c>
      <c r="B183" t="s">
        <v>908</v>
      </c>
      <c r="C183" s="21">
        <v>-3200000000</v>
      </c>
      <c r="D183" s="21">
        <v>0</v>
      </c>
      <c r="E183" s="21">
        <v>0</v>
      </c>
      <c r="F183" s="21">
        <v>-3200000000</v>
      </c>
      <c r="G183" s="21">
        <v>0</v>
      </c>
      <c r="H183" s="21">
        <v>-1254305016</v>
      </c>
      <c r="I183" s="21">
        <v>-1945694984</v>
      </c>
      <c r="J183" s="21">
        <v>39.197000000000003</v>
      </c>
    </row>
    <row r="184" spans="1:10" x14ac:dyDescent="0.25">
      <c r="A184" s="26" t="s">
        <v>240</v>
      </c>
      <c r="B184" t="s">
        <v>909</v>
      </c>
      <c r="C184" s="21">
        <v>-3281000000</v>
      </c>
      <c r="D184" s="21">
        <v>0</v>
      </c>
      <c r="E184" s="21">
        <v>0</v>
      </c>
      <c r="F184" s="21">
        <v>-3281000000</v>
      </c>
      <c r="G184" s="21">
        <v>-226318492</v>
      </c>
      <c r="H184" s="21">
        <v>-2595749006</v>
      </c>
      <c r="I184" s="21">
        <v>-685250994</v>
      </c>
      <c r="J184" s="21">
        <v>79.114599999999996</v>
      </c>
    </row>
    <row r="185" spans="1:10" x14ac:dyDescent="0.25">
      <c r="A185" s="26" t="s">
        <v>62</v>
      </c>
      <c r="B185" t="s">
        <v>831</v>
      </c>
      <c r="C185" s="21">
        <v>0</v>
      </c>
      <c r="D185" s="21">
        <v>0</v>
      </c>
      <c r="E185" s="21">
        <v>0</v>
      </c>
      <c r="F185" s="21">
        <v>0</v>
      </c>
      <c r="G185" s="21">
        <v>0</v>
      </c>
      <c r="H185" s="21">
        <v>-108553709</v>
      </c>
      <c r="I185" s="21">
        <v>108553709</v>
      </c>
      <c r="J185" s="21">
        <v>0</v>
      </c>
    </row>
    <row r="186" spans="1:10" x14ac:dyDescent="0.25">
      <c r="A186" s="26" t="s">
        <v>241</v>
      </c>
      <c r="B186" t="s">
        <v>242</v>
      </c>
      <c r="C186" s="21">
        <v>-2000000000</v>
      </c>
      <c r="D186" s="21">
        <v>0</v>
      </c>
      <c r="E186" s="21">
        <v>0</v>
      </c>
      <c r="F186" s="21">
        <v>-2000000000</v>
      </c>
      <c r="G186" s="21">
        <v>-6473518757</v>
      </c>
      <c r="H186" s="21">
        <v>-59386284308</v>
      </c>
      <c r="I186" s="21">
        <v>57386284308</v>
      </c>
      <c r="J186" s="21">
        <v>2969.3141999999998</v>
      </c>
    </row>
    <row r="187" spans="1:10" x14ac:dyDescent="0.25">
      <c r="A187" s="26" t="s">
        <v>243</v>
      </c>
      <c r="B187" t="s">
        <v>910</v>
      </c>
      <c r="C187" s="21">
        <v>0</v>
      </c>
      <c r="D187" s="21">
        <v>0</v>
      </c>
      <c r="E187" s="21">
        <v>0</v>
      </c>
      <c r="F187" s="21">
        <v>0</v>
      </c>
      <c r="G187" s="21">
        <v>-114484148</v>
      </c>
      <c r="H187" s="21">
        <v>-494449999</v>
      </c>
      <c r="I187" s="21">
        <v>494449999</v>
      </c>
      <c r="J187" s="21">
        <v>0</v>
      </c>
    </row>
    <row r="188" spans="1:10" x14ac:dyDescent="0.25">
      <c r="A188" s="26" t="s">
        <v>244</v>
      </c>
      <c r="B188" t="s">
        <v>911</v>
      </c>
      <c r="C188" s="21">
        <v>0</v>
      </c>
      <c r="D188" s="21">
        <v>0</v>
      </c>
      <c r="E188" s="21">
        <v>0</v>
      </c>
      <c r="F188" s="21">
        <v>0</v>
      </c>
      <c r="G188" s="21">
        <v>-320747078</v>
      </c>
      <c r="H188" s="21">
        <v>-1930965832</v>
      </c>
      <c r="I188" s="21">
        <v>1930965832</v>
      </c>
      <c r="J188" s="21">
        <v>0</v>
      </c>
    </row>
    <row r="189" spans="1:10" x14ac:dyDescent="0.25">
      <c r="A189" s="26" t="s">
        <v>78</v>
      </c>
      <c r="B189" t="s">
        <v>79</v>
      </c>
      <c r="C189" s="21">
        <v>-882016000</v>
      </c>
      <c r="D189" s="21">
        <v>0</v>
      </c>
      <c r="E189" s="21">
        <v>0</v>
      </c>
      <c r="F189" s="21">
        <v>-882016000</v>
      </c>
      <c r="G189" s="21">
        <v>-1493410825</v>
      </c>
      <c r="H189" s="21">
        <v>-28698003236</v>
      </c>
      <c r="I189" s="21">
        <v>27815987236</v>
      </c>
      <c r="J189" s="21">
        <v>3253.6828</v>
      </c>
    </row>
    <row r="190" spans="1:10" x14ac:dyDescent="0.25">
      <c r="A190" s="26" t="s">
        <v>83</v>
      </c>
      <c r="B190" t="s">
        <v>84</v>
      </c>
      <c r="C190" s="21">
        <v>-10000000</v>
      </c>
      <c r="D190" s="21">
        <v>0</v>
      </c>
      <c r="E190" s="21">
        <v>0</v>
      </c>
      <c r="F190" s="21">
        <v>-10000000</v>
      </c>
      <c r="G190" s="21">
        <v>0</v>
      </c>
      <c r="H190" s="21">
        <v>-3688585</v>
      </c>
      <c r="I190" s="21">
        <v>-6311415</v>
      </c>
      <c r="J190" s="21">
        <v>36.885899999999999</v>
      </c>
    </row>
    <row r="191" spans="1:10" x14ac:dyDescent="0.25">
      <c r="A191" s="26" t="s">
        <v>98</v>
      </c>
      <c r="B191" t="s">
        <v>848</v>
      </c>
      <c r="C191" s="21">
        <v>-4318845000</v>
      </c>
      <c r="D191" s="21">
        <v>0</v>
      </c>
      <c r="E191" s="21">
        <v>0</v>
      </c>
      <c r="F191" s="21">
        <v>-4318845000</v>
      </c>
      <c r="G191" s="21">
        <v>-2799496146</v>
      </c>
      <c r="H191" s="21">
        <v>-6594877370</v>
      </c>
      <c r="I191" s="21">
        <v>2276032370</v>
      </c>
      <c r="J191" s="21">
        <v>152.69999999999999</v>
      </c>
    </row>
    <row r="192" spans="1:10" x14ac:dyDescent="0.25">
      <c r="A192" s="26" t="s">
        <v>147</v>
      </c>
      <c r="B192" t="s">
        <v>867</v>
      </c>
      <c r="C192" s="21">
        <v>-127175421000</v>
      </c>
      <c r="D192" s="21">
        <v>0</v>
      </c>
      <c r="E192" s="21">
        <v>0</v>
      </c>
      <c r="F192" s="21">
        <v>-127175421000</v>
      </c>
      <c r="G192" s="21">
        <v>-5411275702</v>
      </c>
      <c r="H192" s="21">
        <v>-44522668664</v>
      </c>
      <c r="I192" s="21">
        <v>-82652752336</v>
      </c>
      <c r="J192" s="21">
        <v>35.008899999999997</v>
      </c>
    </row>
    <row r="193" spans="1:10" x14ac:dyDescent="0.25">
      <c r="A193" s="26" t="s">
        <v>156</v>
      </c>
      <c r="B193" t="s">
        <v>873</v>
      </c>
      <c r="C193" s="21">
        <v>-192035589000</v>
      </c>
      <c r="D193" s="21">
        <v>0</v>
      </c>
      <c r="E193" s="21">
        <v>0</v>
      </c>
      <c r="F193" s="21">
        <v>-192035589000</v>
      </c>
      <c r="G193" s="21">
        <v>-86994346</v>
      </c>
      <c r="H193" s="21">
        <v>-184650437168</v>
      </c>
      <c r="I193" s="21">
        <v>-7385151832</v>
      </c>
      <c r="J193" s="21">
        <v>96.154300000000006</v>
      </c>
    </row>
    <row r="194" spans="1:10" x14ac:dyDescent="0.25">
      <c r="A194" s="26" t="s">
        <v>157</v>
      </c>
      <c r="B194" t="s">
        <v>158</v>
      </c>
      <c r="C194" s="21">
        <v>-22666481000</v>
      </c>
      <c r="D194" s="21">
        <v>0</v>
      </c>
      <c r="E194" s="21">
        <v>0</v>
      </c>
      <c r="F194" s="21">
        <v>-22666481000</v>
      </c>
      <c r="G194" s="21">
        <v>0</v>
      </c>
      <c r="H194" s="21">
        <v>-16972043000</v>
      </c>
      <c r="I194" s="21">
        <v>-5694438000</v>
      </c>
      <c r="J194" s="21">
        <v>74.877300000000005</v>
      </c>
    </row>
    <row r="195" spans="1:10" x14ac:dyDescent="0.25">
      <c r="A195" s="26" t="s">
        <v>160</v>
      </c>
      <c r="B195" t="s">
        <v>875</v>
      </c>
      <c r="C195" s="21">
        <v>-255819701000</v>
      </c>
      <c r="D195" s="21">
        <v>0</v>
      </c>
      <c r="E195" s="21">
        <v>0</v>
      </c>
      <c r="F195" s="21">
        <v>-255819701000</v>
      </c>
      <c r="G195" s="21">
        <v>0</v>
      </c>
      <c r="H195" s="21">
        <v>-255819701000</v>
      </c>
      <c r="I195" s="21">
        <v>0</v>
      </c>
      <c r="J195" s="21">
        <v>100</v>
      </c>
    </row>
    <row r="196" spans="1:10" x14ac:dyDescent="0.25">
      <c r="A196" s="26" t="s">
        <v>161</v>
      </c>
      <c r="B196" t="s">
        <v>876</v>
      </c>
      <c r="C196" s="21">
        <v>-9847931000</v>
      </c>
      <c r="D196" s="21">
        <v>0</v>
      </c>
      <c r="E196" s="21">
        <v>0</v>
      </c>
      <c r="F196" s="21">
        <v>-9847931000</v>
      </c>
      <c r="G196" s="21">
        <v>0</v>
      </c>
      <c r="H196" s="21">
        <v>-9847931000</v>
      </c>
      <c r="I196" s="21">
        <v>0</v>
      </c>
      <c r="J196" s="21">
        <v>100</v>
      </c>
    </row>
    <row r="197" spans="1:10" x14ac:dyDescent="0.25">
      <c r="A197" s="26" t="s">
        <v>184</v>
      </c>
      <c r="B197" t="s">
        <v>185</v>
      </c>
      <c r="C197" s="21">
        <v>-12308504000</v>
      </c>
      <c r="D197" s="21">
        <v>0</v>
      </c>
      <c r="E197" s="21">
        <v>0</v>
      </c>
      <c r="F197" s="21">
        <v>-12308504000</v>
      </c>
      <c r="G197" s="21">
        <v>-2050469384</v>
      </c>
      <c r="H197" s="21">
        <v>-12882649397</v>
      </c>
      <c r="I197" s="21">
        <v>574145397</v>
      </c>
      <c r="J197" s="21">
        <v>104.66459999999999</v>
      </c>
    </row>
    <row r="198" spans="1:10" x14ac:dyDescent="0.25">
      <c r="A198" s="26" t="s">
        <v>186</v>
      </c>
      <c r="B198" t="s">
        <v>187</v>
      </c>
      <c r="C198" s="21">
        <v>-10709493000</v>
      </c>
      <c r="D198" s="21">
        <v>0</v>
      </c>
      <c r="E198" s="21">
        <v>0</v>
      </c>
      <c r="F198" s="21">
        <v>-10709493000</v>
      </c>
      <c r="G198" s="21">
        <v>-875925929</v>
      </c>
      <c r="H198" s="21">
        <v>-8605665209</v>
      </c>
      <c r="I198" s="21">
        <v>-2103827791</v>
      </c>
      <c r="J198" s="21">
        <v>80.355500000000006</v>
      </c>
    </row>
    <row r="199" spans="1:10" x14ac:dyDescent="0.25">
      <c r="A199" s="26" t="s">
        <v>206</v>
      </c>
      <c r="B199" t="s">
        <v>207</v>
      </c>
      <c r="C199" s="21">
        <v>-2044871007000</v>
      </c>
      <c r="D199" s="21">
        <v>0</v>
      </c>
      <c r="E199" s="21">
        <v>135139000000</v>
      </c>
      <c r="F199" s="21">
        <v>-1909732007000</v>
      </c>
      <c r="G199" s="21">
        <v>-40554350635</v>
      </c>
      <c r="H199" s="21">
        <v>-211427825219</v>
      </c>
      <c r="I199" s="21">
        <v>-1698304181781</v>
      </c>
      <c r="J199" s="21">
        <v>11.071099999999999</v>
      </c>
    </row>
    <row r="200" spans="1:10" x14ac:dyDescent="0.25">
      <c r="A200" s="23" t="s">
        <v>7</v>
      </c>
      <c r="B200" s="24" t="s">
        <v>912</v>
      </c>
      <c r="C200" s="25">
        <v>-626449787000</v>
      </c>
      <c r="D200" s="25">
        <v>0</v>
      </c>
      <c r="E200" s="25">
        <v>397000000</v>
      </c>
      <c r="F200" s="25">
        <v>-626052787000</v>
      </c>
      <c r="G200" s="25">
        <v>-11667789202</v>
      </c>
      <c r="H200" s="25">
        <v>-236311567032</v>
      </c>
      <c r="I200" s="25">
        <v>-389741219968</v>
      </c>
      <c r="J200" s="25">
        <v>37.746299999999998</v>
      </c>
    </row>
    <row r="201" spans="1:10" x14ac:dyDescent="0.25">
      <c r="A201" s="26" t="s">
        <v>245</v>
      </c>
      <c r="B201" t="s">
        <v>913</v>
      </c>
      <c r="C201" s="21">
        <v>-9168947000</v>
      </c>
      <c r="D201" s="21">
        <v>0</v>
      </c>
      <c r="E201" s="21">
        <v>0</v>
      </c>
      <c r="F201" s="21">
        <v>-9168947000</v>
      </c>
      <c r="G201" s="21">
        <v>-1325409890</v>
      </c>
      <c r="H201" s="21">
        <v>-25299609378</v>
      </c>
      <c r="I201" s="21">
        <v>16130662378</v>
      </c>
      <c r="J201" s="21">
        <v>275.9271</v>
      </c>
    </row>
    <row r="202" spans="1:10" x14ac:dyDescent="0.25">
      <c r="A202" s="26" t="s">
        <v>246</v>
      </c>
      <c r="B202" t="s">
        <v>914</v>
      </c>
      <c r="C202" s="21">
        <v>-4774590000</v>
      </c>
      <c r="D202" s="21">
        <v>0</v>
      </c>
      <c r="E202" s="21">
        <v>0</v>
      </c>
      <c r="F202" s="21">
        <v>-4774590000</v>
      </c>
      <c r="G202" s="21">
        <v>-351367897</v>
      </c>
      <c r="H202" s="21">
        <v>-6873305271</v>
      </c>
      <c r="I202" s="21">
        <v>2098715271</v>
      </c>
      <c r="J202" s="21">
        <v>143.95590000000001</v>
      </c>
    </row>
    <row r="203" spans="1:10" x14ac:dyDescent="0.25">
      <c r="A203" s="26" t="s">
        <v>98</v>
      </c>
      <c r="B203" t="s">
        <v>848</v>
      </c>
      <c r="C203" s="21">
        <v>-278875000</v>
      </c>
      <c r="D203" s="21">
        <v>0</v>
      </c>
      <c r="E203" s="21">
        <v>0</v>
      </c>
      <c r="F203" s="21">
        <v>-278875000</v>
      </c>
      <c r="G203" s="21">
        <v>-99508599</v>
      </c>
      <c r="H203" s="21">
        <v>-635749035</v>
      </c>
      <c r="I203" s="21">
        <v>356874035</v>
      </c>
      <c r="J203" s="21">
        <v>227.9692</v>
      </c>
    </row>
    <row r="204" spans="1:10" x14ac:dyDescent="0.25">
      <c r="A204" s="26" t="s">
        <v>247</v>
      </c>
      <c r="B204" t="s">
        <v>248</v>
      </c>
      <c r="C204" s="21">
        <v>-2889353000</v>
      </c>
      <c r="D204" s="21">
        <v>0</v>
      </c>
      <c r="E204" s="21">
        <v>0</v>
      </c>
      <c r="F204" s="21">
        <v>-2889353000</v>
      </c>
      <c r="G204" s="21">
        <v>-529881084</v>
      </c>
      <c r="H204" s="21">
        <v>-7040645172</v>
      </c>
      <c r="I204" s="21">
        <v>4151292172</v>
      </c>
      <c r="J204" s="21">
        <v>243.6755</v>
      </c>
    </row>
    <row r="205" spans="1:10" x14ac:dyDescent="0.25">
      <c r="A205" s="26" t="s">
        <v>156</v>
      </c>
      <c r="B205" t="s">
        <v>873</v>
      </c>
      <c r="C205" s="21">
        <v>-7807475000</v>
      </c>
      <c r="D205" s="21">
        <v>0</v>
      </c>
      <c r="E205" s="21">
        <v>0</v>
      </c>
      <c r="F205" s="21">
        <v>-7807475000</v>
      </c>
      <c r="G205" s="21">
        <v>0</v>
      </c>
      <c r="H205" s="21">
        <v>-7807475000</v>
      </c>
      <c r="I205" s="21">
        <v>0</v>
      </c>
      <c r="J205" s="21">
        <v>100</v>
      </c>
    </row>
    <row r="206" spans="1:10" x14ac:dyDescent="0.25">
      <c r="A206" s="26" t="s">
        <v>157</v>
      </c>
      <c r="B206" t="s">
        <v>158</v>
      </c>
      <c r="C206" s="21">
        <v>-149176000</v>
      </c>
      <c r="D206" s="21">
        <v>0</v>
      </c>
      <c r="E206" s="21">
        <v>0</v>
      </c>
      <c r="F206" s="21">
        <v>-149176000</v>
      </c>
      <c r="G206" s="21">
        <v>0</v>
      </c>
      <c r="H206" s="21">
        <v>-149176000</v>
      </c>
      <c r="I206" s="21">
        <v>0</v>
      </c>
      <c r="J206" s="21">
        <v>100</v>
      </c>
    </row>
    <row r="207" spans="1:10" x14ac:dyDescent="0.25">
      <c r="A207" s="26" t="s">
        <v>184</v>
      </c>
      <c r="B207" t="s">
        <v>185</v>
      </c>
      <c r="C207" s="21">
        <v>-225015919000</v>
      </c>
      <c r="D207" s="21">
        <v>0</v>
      </c>
      <c r="E207" s="21">
        <v>0</v>
      </c>
      <c r="F207" s="21">
        <v>-225015919000</v>
      </c>
      <c r="G207" s="21">
        <v>-28854237</v>
      </c>
      <c r="H207" s="21">
        <v>-37764601422</v>
      </c>
      <c r="I207" s="21">
        <v>-187251317578</v>
      </c>
      <c r="J207" s="21">
        <v>16.783100000000001</v>
      </c>
    </row>
    <row r="208" spans="1:10" x14ac:dyDescent="0.25">
      <c r="A208" s="26" t="s">
        <v>186</v>
      </c>
      <c r="B208" t="s">
        <v>187</v>
      </c>
      <c r="C208" s="21">
        <v>0</v>
      </c>
      <c r="D208" s="21">
        <v>0</v>
      </c>
      <c r="E208" s="21">
        <v>0</v>
      </c>
      <c r="F208" s="21">
        <v>0</v>
      </c>
      <c r="G208" s="21">
        <v>-1735577</v>
      </c>
      <c r="H208" s="21">
        <v>-9249965</v>
      </c>
      <c r="I208" s="21">
        <v>9249965</v>
      </c>
      <c r="J208" s="21">
        <v>0</v>
      </c>
    </row>
    <row r="209" spans="1:10" x14ac:dyDescent="0.25">
      <c r="A209" s="26" t="s">
        <v>198</v>
      </c>
      <c r="B209" t="s">
        <v>199</v>
      </c>
      <c r="C209" s="21">
        <v>-10000000</v>
      </c>
      <c r="D209" s="21">
        <v>0</v>
      </c>
      <c r="E209" s="21">
        <v>0</v>
      </c>
      <c r="F209" s="21">
        <v>-10000000</v>
      </c>
      <c r="G209" s="21">
        <v>-2200671</v>
      </c>
      <c r="H209" s="21">
        <v>-52173385</v>
      </c>
      <c r="I209" s="21">
        <v>42173385</v>
      </c>
      <c r="J209" s="21">
        <v>521.73389999999995</v>
      </c>
    </row>
    <row r="210" spans="1:10" x14ac:dyDescent="0.25">
      <c r="A210" s="26" t="s">
        <v>206</v>
      </c>
      <c r="B210" t="s">
        <v>207</v>
      </c>
      <c r="C210" s="21">
        <v>-27335205000</v>
      </c>
      <c r="D210" s="21">
        <v>0</v>
      </c>
      <c r="E210" s="21">
        <v>397000000</v>
      </c>
      <c r="F210" s="21">
        <v>-26938205000</v>
      </c>
      <c r="G210" s="21">
        <v>-1888793247</v>
      </c>
      <c r="H210" s="21">
        <v>-9037946166</v>
      </c>
      <c r="I210" s="21">
        <v>-17900258834</v>
      </c>
      <c r="J210" s="21">
        <v>33.550699999999999</v>
      </c>
    </row>
    <row r="211" spans="1:10" x14ac:dyDescent="0.25">
      <c r="A211" s="26" t="s">
        <v>249</v>
      </c>
      <c r="B211" t="s">
        <v>915</v>
      </c>
      <c r="C211" s="21">
        <v>-148026647000</v>
      </c>
      <c r="D211" s="21">
        <v>0</v>
      </c>
      <c r="E211" s="21">
        <v>0</v>
      </c>
      <c r="F211" s="21">
        <v>-148026647000</v>
      </c>
      <c r="G211" s="21">
        <v>0</v>
      </c>
      <c r="H211" s="21">
        <v>-103121008238</v>
      </c>
      <c r="I211" s="21">
        <v>-44905638762</v>
      </c>
      <c r="J211" s="21">
        <v>69.663799999999995</v>
      </c>
    </row>
    <row r="212" spans="1:10" x14ac:dyDescent="0.25">
      <c r="A212" s="26" t="s">
        <v>250</v>
      </c>
      <c r="B212" t="s">
        <v>916</v>
      </c>
      <c r="C212" s="21">
        <v>-166129600000</v>
      </c>
      <c r="D212" s="21">
        <v>0</v>
      </c>
      <c r="E212" s="21">
        <v>0</v>
      </c>
      <c r="F212" s="21">
        <v>-166129600000</v>
      </c>
      <c r="G212" s="21">
        <v>-7440038000</v>
      </c>
      <c r="H212" s="21">
        <v>-38520628000</v>
      </c>
      <c r="I212" s="21">
        <v>-127608972000</v>
      </c>
      <c r="J212" s="21">
        <v>23.187100000000001</v>
      </c>
    </row>
    <row r="213" spans="1:10" x14ac:dyDescent="0.25">
      <c r="A213" s="26" t="s">
        <v>251</v>
      </c>
      <c r="B213" t="s">
        <v>917</v>
      </c>
      <c r="C213" s="21">
        <v>-34864000000</v>
      </c>
      <c r="D213" s="21">
        <v>0</v>
      </c>
      <c r="E213" s="21">
        <v>0</v>
      </c>
      <c r="F213" s="21">
        <v>-34864000000</v>
      </c>
      <c r="G213" s="21">
        <v>0</v>
      </c>
      <c r="H213" s="21">
        <v>0</v>
      </c>
      <c r="I213" s="21">
        <v>-34864000000</v>
      </c>
      <c r="J213" s="21">
        <v>0</v>
      </c>
    </row>
    <row r="214" spans="1:10" x14ac:dyDescent="0.25">
      <c r="A214" s="23" t="s">
        <v>8</v>
      </c>
      <c r="B214" s="24" t="s">
        <v>918</v>
      </c>
      <c r="C214" s="25">
        <v>-131347377000</v>
      </c>
      <c r="D214" s="25">
        <v>0</v>
      </c>
      <c r="E214" s="25">
        <v>1614666974</v>
      </c>
      <c r="F214" s="25">
        <v>-129732710026</v>
      </c>
      <c r="G214" s="25">
        <v>-9333139174</v>
      </c>
      <c r="H214" s="25">
        <v>-27213855464</v>
      </c>
      <c r="I214" s="25">
        <v>-102518854562</v>
      </c>
      <c r="J214" s="25">
        <v>20.976900000000001</v>
      </c>
    </row>
    <row r="215" spans="1:10" x14ac:dyDescent="0.25">
      <c r="A215" s="26" t="s">
        <v>147</v>
      </c>
      <c r="B215" t="s">
        <v>867</v>
      </c>
      <c r="C215" s="21">
        <v>0</v>
      </c>
      <c r="D215" s="21">
        <v>0</v>
      </c>
      <c r="E215" s="21">
        <v>-1756399920</v>
      </c>
      <c r="F215" s="21">
        <v>-1756399920</v>
      </c>
      <c r="G215" s="21">
        <v>0</v>
      </c>
      <c r="H215" s="21">
        <v>-1627599947</v>
      </c>
      <c r="I215" s="21">
        <v>-128799973</v>
      </c>
      <c r="J215" s="21">
        <v>92.666799999999995</v>
      </c>
    </row>
    <row r="216" spans="1:10" x14ac:dyDescent="0.25">
      <c r="A216" s="26" t="s">
        <v>247</v>
      </c>
      <c r="B216" t="s">
        <v>248</v>
      </c>
      <c r="C216" s="21">
        <v>-331000000</v>
      </c>
      <c r="D216" s="21">
        <v>0</v>
      </c>
      <c r="E216" s="21">
        <v>0</v>
      </c>
      <c r="F216" s="21">
        <v>-331000000</v>
      </c>
      <c r="G216" s="21">
        <v>-11179189</v>
      </c>
      <c r="H216" s="21">
        <v>-275275918</v>
      </c>
      <c r="I216" s="21">
        <v>-55724082</v>
      </c>
      <c r="J216" s="21">
        <v>83.164900000000003</v>
      </c>
    </row>
    <row r="217" spans="1:10" x14ac:dyDescent="0.25">
      <c r="A217" s="26" t="s">
        <v>156</v>
      </c>
      <c r="B217" t="s">
        <v>873</v>
      </c>
      <c r="C217" s="21">
        <v>-154426000</v>
      </c>
      <c r="D217" s="21">
        <v>0</v>
      </c>
      <c r="E217" s="21">
        <v>-94933106</v>
      </c>
      <c r="F217" s="21">
        <v>-249359106</v>
      </c>
      <c r="G217" s="21">
        <v>0</v>
      </c>
      <c r="H217" s="21">
        <v>-249359106</v>
      </c>
      <c r="I217" s="21">
        <v>0</v>
      </c>
      <c r="J217" s="21">
        <v>100</v>
      </c>
    </row>
    <row r="218" spans="1:10" x14ac:dyDescent="0.25">
      <c r="A218" s="26" t="s">
        <v>157</v>
      </c>
      <c r="B218" t="s">
        <v>158</v>
      </c>
      <c r="C218" s="21">
        <v>-224536000</v>
      </c>
      <c r="D218" s="21">
        <v>0</v>
      </c>
      <c r="E218" s="21">
        <v>0</v>
      </c>
      <c r="F218" s="21">
        <v>-224536000</v>
      </c>
      <c r="G218" s="21">
        <v>0</v>
      </c>
      <c r="H218" s="21">
        <v>-224536000</v>
      </c>
      <c r="I218" s="21">
        <v>0</v>
      </c>
      <c r="J218" s="21">
        <v>100</v>
      </c>
    </row>
    <row r="219" spans="1:10" x14ac:dyDescent="0.25">
      <c r="A219" s="26" t="s">
        <v>186</v>
      </c>
      <c r="B219" t="s">
        <v>187</v>
      </c>
      <c r="C219" s="21">
        <v>-168495000</v>
      </c>
      <c r="D219" s="21">
        <v>0</v>
      </c>
      <c r="E219" s="21">
        <v>0</v>
      </c>
      <c r="F219" s="21">
        <v>-168495000</v>
      </c>
      <c r="G219" s="21">
        <v>-11449352</v>
      </c>
      <c r="H219" s="21">
        <v>-80783407</v>
      </c>
      <c r="I219" s="21">
        <v>-87711593</v>
      </c>
      <c r="J219" s="21">
        <v>47.944099999999999</v>
      </c>
    </row>
    <row r="220" spans="1:10" x14ac:dyDescent="0.25">
      <c r="A220" s="26" t="s">
        <v>206</v>
      </c>
      <c r="B220" t="s">
        <v>207</v>
      </c>
      <c r="C220" s="21">
        <v>-130468920000</v>
      </c>
      <c r="D220" s="21">
        <v>0</v>
      </c>
      <c r="E220" s="21">
        <v>3466000000</v>
      </c>
      <c r="F220" s="21">
        <v>-127002920000</v>
      </c>
      <c r="G220" s="21">
        <v>-9310510633</v>
      </c>
      <c r="H220" s="21">
        <v>-24756301086</v>
      </c>
      <c r="I220" s="21">
        <v>-102246618914</v>
      </c>
      <c r="J220" s="21">
        <v>19.492699999999999</v>
      </c>
    </row>
    <row r="221" spans="1:10" x14ac:dyDescent="0.25">
      <c r="A221" s="23" t="s">
        <v>9</v>
      </c>
      <c r="B221" s="24" t="s">
        <v>919</v>
      </c>
      <c r="C221" s="25">
        <v>-374030185000</v>
      </c>
      <c r="D221" s="25">
        <v>0</v>
      </c>
      <c r="E221" s="25">
        <v>7845139250</v>
      </c>
      <c r="F221" s="25">
        <v>-366185045750</v>
      </c>
      <c r="G221" s="25">
        <v>-26073381548</v>
      </c>
      <c r="H221" s="25">
        <v>-135651813671</v>
      </c>
      <c r="I221" s="25">
        <v>-230533232079</v>
      </c>
      <c r="J221" s="25">
        <v>37.044600000000003</v>
      </c>
    </row>
    <row r="222" spans="1:10" x14ac:dyDescent="0.25">
      <c r="A222" s="26" t="s">
        <v>239</v>
      </c>
      <c r="B222" t="s">
        <v>908</v>
      </c>
      <c r="C222" s="21">
        <v>-1235520000</v>
      </c>
      <c r="D222" s="21">
        <v>0</v>
      </c>
      <c r="E222" s="21">
        <v>0</v>
      </c>
      <c r="F222" s="21">
        <v>-1235520000</v>
      </c>
      <c r="G222" s="21">
        <v>-4667300086</v>
      </c>
      <c r="H222" s="21">
        <v>-21122500268</v>
      </c>
      <c r="I222" s="21">
        <v>19886980268</v>
      </c>
      <c r="J222" s="21">
        <v>1709.6041</v>
      </c>
    </row>
    <row r="223" spans="1:10" x14ac:dyDescent="0.25">
      <c r="A223" s="26" t="s">
        <v>240</v>
      </c>
      <c r="B223" t="s">
        <v>909</v>
      </c>
      <c r="C223" s="21">
        <v>-2625480000</v>
      </c>
      <c r="D223" s="21">
        <v>0</v>
      </c>
      <c r="E223" s="21">
        <v>0</v>
      </c>
      <c r="F223" s="21">
        <v>-2625480000</v>
      </c>
      <c r="G223" s="21">
        <v>-578015864</v>
      </c>
      <c r="H223" s="21">
        <v>-3217754210</v>
      </c>
      <c r="I223" s="21">
        <v>592274210</v>
      </c>
      <c r="J223" s="21">
        <v>122.5587</v>
      </c>
    </row>
    <row r="224" spans="1:10" x14ac:dyDescent="0.25">
      <c r="A224" s="26" t="s">
        <v>62</v>
      </c>
      <c r="B224" t="s">
        <v>831</v>
      </c>
      <c r="C224" s="21">
        <v>-13748430000</v>
      </c>
      <c r="D224" s="21">
        <v>0</v>
      </c>
      <c r="E224" s="21">
        <v>0</v>
      </c>
      <c r="F224" s="21">
        <v>-13748430000</v>
      </c>
      <c r="G224" s="21">
        <v>-1380445511</v>
      </c>
      <c r="H224" s="21">
        <v>-4496971665</v>
      </c>
      <c r="I224" s="21">
        <v>-9251458335</v>
      </c>
      <c r="J224" s="21">
        <v>32.709000000000003</v>
      </c>
    </row>
    <row r="225" spans="1:10" x14ac:dyDescent="0.25">
      <c r="A225" s="26" t="s">
        <v>243</v>
      </c>
      <c r="B225" t="s">
        <v>910</v>
      </c>
      <c r="C225" s="21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-3951359914</v>
      </c>
      <c r="I225" s="21">
        <v>3951359914</v>
      </c>
      <c r="J225" s="21">
        <v>0</v>
      </c>
    </row>
    <row r="226" spans="1:10" x14ac:dyDescent="0.25">
      <c r="A226" s="26" t="s">
        <v>230</v>
      </c>
      <c r="B226" t="s">
        <v>902</v>
      </c>
      <c r="C226" s="21">
        <v>-2700000000</v>
      </c>
      <c r="D226" s="21">
        <v>0</v>
      </c>
      <c r="E226" s="21">
        <v>0</v>
      </c>
      <c r="F226" s="21">
        <v>-2700000000</v>
      </c>
      <c r="G226" s="21">
        <v>-12862552</v>
      </c>
      <c r="H226" s="21">
        <v>-64302396</v>
      </c>
      <c r="I226" s="21">
        <v>-2635697604</v>
      </c>
      <c r="J226" s="21">
        <v>2.3816000000000002</v>
      </c>
    </row>
    <row r="227" spans="1:10" x14ac:dyDescent="0.25">
      <c r="A227" s="26" t="s">
        <v>146</v>
      </c>
      <c r="B227" t="s">
        <v>866</v>
      </c>
      <c r="C227" s="21">
        <v>-450000000</v>
      </c>
      <c r="D227" s="21">
        <v>0</v>
      </c>
      <c r="E227" s="21">
        <v>-2298860750</v>
      </c>
      <c r="F227" s="21">
        <v>-2748860750</v>
      </c>
      <c r="G227" s="21">
        <v>-919544300</v>
      </c>
      <c r="H227" s="21">
        <v>-2068974675</v>
      </c>
      <c r="I227" s="21">
        <v>-679886075</v>
      </c>
      <c r="J227" s="21">
        <v>75.266599999999997</v>
      </c>
    </row>
    <row r="228" spans="1:10" x14ac:dyDescent="0.25">
      <c r="A228" s="26" t="s">
        <v>147</v>
      </c>
      <c r="B228" t="s">
        <v>867</v>
      </c>
      <c r="C228" s="21">
        <v>-9263000000</v>
      </c>
      <c r="D228" s="21">
        <v>0</v>
      </c>
      <c r="E228" s="21">
        <v>0</v>
      </c>
      <c r="F228" s="21">
        <v>-9263000000</v>
      </c>
      <c r="G228" s="21">
        <v>-1722804810</v>
      </c>
      <c r="H228" s="21">
        <v>-3924228088</v>
      </c>
      <c r="I228" s="21">
        <v>-5338771912</v>
      </c>
      <c r="J228" s="21">
        <v>42.3645</v>
      </c>
    </row>
    <row r="229" spans="1:10" x14ac:dyDescent="0.25">
      <c r="A229" s="26" t="s">
        <v>156</v>
      </c>
      <c r="B229" t="s">
        <v>873</v>
      </c>
      <c r="C229" s="21">
        <v>-2660446000</v>
      </c>
      <c r="D229" s="21">
        <v>0</v>
      </c>
      <c r="E229" s="21">
        <v>0</v>
      </c>
      <c r="F229" s="21">
        <v>-2660446000</v>
      </c>
      <c r="G229" s="21">
        <v>0</v>
      </c>
      <c r="H229" s="21">
        <v>-2660446000</v>
      </c>
      <c r="I229" s="21">
        <v>0</v>
      </c>
      <c r="J229" s="21">
        <v>100</v>
      </c>
    </row>
    <row r="230" spans="1:10" x14ac:dyDescent="0.25">
      <c r="A230" s="26" t="s">
        <v>160</v>
      </c>
      <c r="B230" t="s">
        <v>875</v>
      </c>
      <c r="C230" s="21">
        <v>-7924677000</v>
      </c>
      <c r="D230" s="21">
        <v>0</v>
      </c>
      <c r="E230" s="21">
        <v>0</v>
      </c>
      <c r="F230" s="21">
        <v>-7924677000</v>
      </c>
      <c r="G230" s="21">
        <v>0</v>
      </c>
      <c r="H230" s="21">
        <v>-7924677000</v>
      </c>
      <c r="I230" s="21">
        <v>0</v>
      </c>
      <c r="J230" s="21">
        <v>100</v>
      </c>
    </row>
    <row r="231" spans="1:10" x14ac:dyDescent="0.25">
      <c r="A231" s="26" t="s">
        <v>184</v>
      </c>
      <c r="B231" t="s">
        <v>185</v>
      </c>
      <c r="C231" s="21">
        <v>-775365000</v>
      </c>
      <c r="D231" s="21">
        <v>0</v>
      </c>
      <c r="E231" s="21">
        <v>0</v>
      </c>
      <c r="F231" s="21">
        <v>-775365000</v>
      </c>
      <c r="G231" s="21">
        <v>-233312030</v>
      </c>
      <c r="H231" s="21">
        <v>-787726071</v>
      </c>
      <c r="I231" s="21">
        <v>12361071</v>
      </c>
      <c r="J231" s="21">
        <v>101.5942</v>
      </c>
    </row>
    <row r="232" spans="1:10" x14ac:dyDescent="0.25">
      <c r="A232" s="26" t="s">
        <v>186</v>
      </c>
      <c r="B232" t="s">
        <v>187</v>
      </c>
      <c r="C232" s="21">
        <v>-238134000</v>
      </c>
      <c r="D232" s="21">
        <v>0</v>
      </c>
      <c r="E232" s="21">
        <v>0</v>
      </c>
      <c r="F232" s="21">
        <v>-238134000</v>
      </c>
      <c r="G232" s="21">
        <v>0</v>
      </c>
      <c r="H232" s="21">
        <v>-9753528</v>
      </c>
      <c r="I232" s="21">
        <v>-228380472</v>
      </c>
      <c r="J232" s="21">
        <v>4.0957999999999997</v>
      </c>
    </row>
    <row r="233" spans="1:10" x14ac:dyDescent="0.25">
      <c r="A233" s="26" t="s">
        <v>198</v>
      </c>
      <c r="B233" t="s">
        <v>199</v>
      </c>
      <c r="C233" s="21">
        <v>0</v>
      </c>
      <c r="D233" s="21">
        <v>0</v>
      </c>
      <c r="E233" s="21">
        <v>0</v>
      </c>
      <c r="F233" s="21">
        <v>0</v>
      </c>
      <c r="G233" s="21">
        <v>-10415982</v>
      </c>
      <c r="H233" s="21">
        <v>-66801713</v>
      </c>
      <c r="I233" s="21">
        <v>66801713</v>
      </c>
      <c r="J233" s="21">
        <v>0</v>
      </c>
    </row>
    <row r="234" spans="1:10" x14ac:dyDescent="0.25">
      <c r="A234" s="26" t="s">
        <v>206</v>
      </c>
      <c r="B234" t="s">
        <v>207</v>
      </c>
      <c r="C234" s="21">
        <v>-308867938000</v>
      </c>
      <c r="D234" s="21">
        <v>0</v>
      </c>
      <c r="E234" s="21">
        <v>10144000000</v>
      </c>
      <c r="F234" s="21">
        <v>-298723938000</v>
      </c>
      <c r="G234" s="21">
        <v>-15542686519</v>
      </c>
      <c r="H234" s="21">
        <v>-80770106766</v>
      </c>
      <c r="I234" s="21">
        <v>-217953831234</v>
      </c>
      <c r="J234" s="21">
        <v>27.038399999999999</v>
      </c>
    </row>
    <row r="235" spans="1:10" x14ac:dyDescent="0.25">
      <c r="A235" s="26" t="s">
        <v>252</v>
      </c>
      <c r="B235" t="s">
        <v>920</v>
      </c>
      <c r="C235" s="21">
        <v>-18783840000</v>
      </c>
      <c r="D235" s="21">
        <v>0</v>
      </c>
      <c r="E235" s="21">
        <v>0</v>
      </c>
      <c r="F235" s="21">
        <v>-18783840000</v>
      </c>
      <c r="G235" s="21">
        <v>-945122652</v>
      </c>
      <c r="H235" s="21">
        <v>-2829960146</v>
      </c>
      <c r="I235" s="21">
        <v>-15953879854</v>
      </c>
      <c r="J235" s="21">
        <v>15.065899999999999</v>
      </c>
    </row>
    <row r="236" spans="1:10" x14ac:dyDescent="0.25">
      <c r="A236" s="26" t="s">
        <v>253</v>
      </c>
      <c r="B236" t="s">
        <v>921</v>
      </c>
      <c r="C236" s="21">
        <v>-4757355000</v>
      </c>
      <c r="D236" s="21">
        <v>0</v>
      </c>
      <c r="E236" s="21">
        <v>0</v>
      </c>
      <c r="F236" s="21">
        <v>-4757355000</v>
      </c>
      <c r="G236" s="21">
        <v>-60871242</v>
      </c>
      <c r="H236" s="21">
        <v>-1756251231</v>
      </c>
      <c r="I236" s="21">
        <v>-3001103769</v>
      </c>
      <c r="J236" s="21">
        <v>36.916499999999999</v>
      </c>
    </row>
    <row r="237" spans="1:10" x14ac:dyDescent="0.25">
      <c r="A237" s="23" t="s">
        <v>10</v>
      </c>
      <c r="B237" s="24" t="s">
        <v>922</v>
      </c>
      <c r="C237" s="25">
        <v>-31025138000</v>
      </c>
      <c r="D237" s="25">
        <v>0</v>
      </c>
      <c r="E237" s="25">
        <v>0</v>
      </c>
      <c r="F237" s="25">
        <v>-31025138000</v>
      </c>
      <c r="G237" s="25">
        <v>-2371733311</v>
      </c>
      <c r="H237" s="25">
        <v>-11545714655</v>
      </c>
      <c r="I237" s="25">
        <v>-19479423345</v>
      </c>
      <c r="J237" s="25">
        <v>37.214100000000002</v>
      </c>
    </row>
    <row r="238" spans="1:10" x14ac:dyDescent="0.25">
      <c r="A238" s="26" t="s">
        <v>99</v>
      </c>
      <c r="B238" t="s">
        <v>849</v>
      </c>
      <c r="C238" s="21">
        <v>-81402000</v>
      </c>
      <c r="D238" s="21">
        <v>0</v>
      </c>
      <c r="E238" s="21">
        <v>0</v>
      </c>
      <c r="F238" s="21">
        <v>-81402000</v>
      </c>
      <c r="G238" s="21">
        <v>-3747184</v>
      </c>
      <c r="H238" s="21">
        <v>-26448993</v>
      </c>
      <c r="I238" s="21">
        <v>-54953007</v>
      </c>
      <c r="J238" s="21">
        <v>32.491799999999998</v>
      </c>
    </row>
    <row r="239" spans="1:10" x14ac:dyDescent="0.25">
      <c r="A239" s="26" t="s">
        <v>102</v>
      </c>
      <c r="B239" t="s">
        <v>850</v>
      </c>
      <c r="C239" s="21">
        <v>-36000000</v>
      </c>
      <c r="D239" s="21">
        <v>0</v>
      </c>
      <c r="E239" s="21">
        <v>0</v>
      </c>
      <c r="F239" s="21">
        <v>-36000000</v>
      </c>
      <c r="G239" s="21">
        <v>-7676100</v>
      </c>
      <c r="H239" s="21">
        <v>-32991300</v>
      </c>
      <c r="I239" s="21">
        <v>-3008700</v>
      </c>
      <c r="J239" s="21">
        <v>91.642499999999998</v>
      </c>
    </row>
    <row r="240" spans="1:10" x14ac:dyDescent="0.25">
      <c r="A240" s="26" t="s">
        <v>184</v>
      </c>
      <c r="B240" t="s">
        <v>185</v>
      </c>
      <c r="C240" s="21">
        <v>-480000</v>
      </c>
      <c r="D240" s="21">
        <v>0</v>
      </c>
      <c r="E240" s="21">
        <v>0</v>
      </c>
      <c r="F240" s="21">
        <v>-480000</v>
      </c>
      <c r="G240" s="21">
        <v>0</v>
      </c>
      <c r="H240" s="21">
        <v>-1807443</v>
      </c>
      <c r="I240" s="21">
        <v>1327443</v>
      </c>
      <c r="J240" s="21">
        <v>376.55059999999997</v>
      </c>
    </row>
    <row r="241" spans="1:10" x14ac:dyDescent="0.25">
      <c r="A241" s="26" t="s">
        <v>206</v>
      </c>
      <c r="B241" t="s">
        <v>207</v>
      </c>
      <c r="C241" s="21">
        <v>-30907256000</v>
      </c>
      <c r="D241" s="21">
        <v>0</v>
      </c>
      <c r="E241" s="21">
        <v>0</v>
      </c>
      <c r="F241" s="21">
        <v>-30907256000</v>
      </c>
      <c r="G241" s="21">
        <v>-2360310027</v>
      </c>
      <c r="H241" s="21">
        <v>-11484466919</v>
      </c>
      <c r="I241" s="21">
        <v>-19422789081</v>
      </c>
      <c r="J241" s="21">
        <v>37.157800000000002</v>
      </c>
    </row>
    <row r="242" spans="1:10" x14ac:dyDescent="0.25">
      <c r="A242" s="23" t="s">
        <v>11</v>
      </c>
      <c r="B242" s="24" t="s">
        <v>923</v>
      </c>
      <c r="C242" s="25">
        <v>-99577398000</v>
      </c>
      <c r="D242" s="25">
        <v>0</v>
      </c>
      <c r="E242" s="25">
        <v>131000000</v>
      </c>
      <c r="F242" s="25">
        <v>-99446398000</v>
      </c>
      <c r="G242" s="25">
        <v>-5896547857</v>
      </c>
      <c r="H242" s="25">
        <v>-33868367717</v>
      </c>
      <c r="I242" s="25">
        <v>-65578030283</v>
      </c>
      <c r="J242" s="25">
        <v>34.056899999999999</v>
      </c>
    </row>
    <row r="243" spans="1:10" x14ac:dyDescent="0.25">
      <c r="A243" s="26" t="s">
        <v>78</v>
      </c>
      <c r="B243" t="s">
        <v>79</v>
      </c>
      <c r="C243" s="21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-277368</v>
      </c>
      <c r="I243" s="21">
        <v>277368</v>
      </c>
      <c r="J243" s="21">
        <v>0</v>
      </c>
    </row>
    <row r="244" spans="1:10" x14ac:dyDescent="0.25">
      <c r="A244" s="26" t="s">
        <v>98</v>
      </c>
      <c r="B244" t="s">
        <v>848</v>
      </c>
      <c r="C244" s="21">
        <v>-1688909000</v>
      </c>
      <c r="D244" s="21">
        <v>0</v>
      </c>
      <c r="E244" s="21">
        <v>0</v>
      </c>
      <c r="F244" s="21">
        <v>-1688909000</v>
      </c>
      <c r="G244" s="21">
        <v>-71409600</v>
      </c>
      <c r="H244" s="21">
        <v>-451412000</v>
      </c>
      <c r="I244" s="21">
        <v>-1237497000</v>
      </c>
      <c r="J244" s="21">
        <v>26.728000000000002</v>
      </c>
    </row>
    <row r="245" spans="1:10" x14ac:dyDescent="0.25">
      <c r="A245" s="26" t="s">
        <v>147</v>
      </c>
      <c r="B245" t="s">
        <v>867</v>
      </c>
      <c r="C245" s="21">
        <v>-22489106000</v>
      </c>
      <c r="D245" s="21">
        <v>0</v>
      </c>
      <c r="E245" s="21">
        <v>0</v>
      </c>
      <c r="F245" s="21">
        <v>-22489106000</v>
      </c>
      <c r="G245" s="21">
        <v>-718872615</v>
      </c>
      <c r="H245" s="21">
        <v>-10840599398</v>
      </c>
      <c r="I245" s="21">
        <v>-11648506602</v>
      </c>
      <c r="J245" s="21">
        <v>48.203800000000001</v>
      </c>
    </row>
    <row r="246" spans="1:10" x14ac:dyDescent="0.25">
      <c r="A246" s="26" t="s">
        <v>254</v>
      </c>
      <c r="B246" t="s">
        <v>924</v>
      </c>
      <c r="C246" s="21">
        <v>0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</row>
    <row r="247" spans="1:10" x14ac:dyDescent="0.25">
      <c r="A247" s="26" t="s">
        <v>198</v>
      </c>
      <c r="B247" t="s">
        <v>199</v>
      </c>
      <c r="C247" s="21">
        <v>0</v>
      </c>
      <c r="D247" s="21">
        <v>0</v>
      </c>
      <c r="E247" s="21">
        <v>0</v>
      </c>
      <c r="F247" s="21">
        <v>0</v>
      </c>
      <c r="G247" s="21">
        <v>-22307</v>
      </c>
      <c r="H247" s="21">
        <v>-919228</v>
      </c>
      <c r="I247" s="21">
        <v>919228</v>
      </c>
      <c r="J247" s="21">
        <v>0</v>
      </c>
    </row>
    <row r="248" spans="1:10" x14ac:dyDescent="0.25">
      <c r="A248" s="26" t="s">
        <v>206</v>
      </c>
      <c r="B248" t="s">
        <v>207</v>
      </c>
      <c r="C248" s="21">
        <v>-75399383000</v>
      </c>
      <c r="D248" s="21">
        <v>0</v>
      </c>
      <c r="E248" s="21">
        <v>131000000</v>
      </c>
      <c r="F248" s="21">
        <v>-75268383000</v>
      </c>
      <c r="G248" s="21">
        <v>-5106243335</v>
      </c>
      <c r="H248" s="21">
        <v>-22575159723</v>
      </c>
      <c r="I248" s="21">
        <v>-52693223277</v>
      </c>
      <c r="J248" s="21">
        <v>29.992899999999999</v>
      </c>
    </row>
    <row r="249" spans="1:10" x14ac:dyDescent="0.25">
      <c r="A249" s="23" t="s">
        <v>12</v>
      </c>
      <c r="B249" s="24" t="s">
        <v>925</v>
      </c>
      <c r="C249" s="25">
        <v>-14821280000</v>
      </c>
      <c r="D249" s="25">
        <v>0</v>
      </c>
      <c r="E249" s="25">
        <v>33000000</v>
      </c>
      <c r="F249" s="25">
        <v>-14788280000</v>
      </c>
      <c r="G249" s="25">
        <v>-1091220352</v>
      </c>
      <c r="H249" s="25">
        <v>-5039806365</v>
      </c>
      <c r="I249" s="25">
        <v>-9748473635</v>
      </c>
      <c r="J249" s="25">
        <v>34.079700000000003</v>
      </c>
    </row>
    <row r="250" spans="1:10" x14ac:dyDescent="0.25">
      <c r="A250" s="26" t="s">
        <v>98</v>
      </c>
      <c r="B250" t="s">
        <v>848</v>
      </c>
      <c r="C250" s="21">
        <v>-3000000</v>
      </c>
      <c r="D250" s="21">
        <v>0</v>
      </c>
      <c r="E250" s="21">
        <v>0</v>
      </c>
      <c r="F250" s="21">
        <v>-3000000</v>
      </c>
      <c r="G250" s="21">
        <v>0</v>
      </c>
      <c r="H250" s="21">
        <v>0</v>
      </c>
      <c r="I250" s="21">
        <v>-3000000</v>
      </c>
      <c r="J250" s="21">
        <v>0</v>
      </c>
    </row>
    <row r="251" spans="1:10" x14ac:dyDescent="0.25">
      <c r="A251" s="26" t="s">
        <v>99</v>
      </c>
      <c r="B251" t="s">
        <v>849</v>
      </c>
      <c r="C251" s="21">
        <v>-25000000</v>
      </c>
      <c r="D251" s="21">
        <v>0</v>
      </c>
      <c r="E251" s="21">
        <v>0</v>
      </c>
      <c r="F251" s="21">
        <v>-25000000</v>
      </c>
      <c r="G251" s="21">
        <v>-3500000</v>
      </c>
      <c r="H251" s="21">
        <v>-24500000</v>
      </c>
      <c r="I251" s="21">
        <v>-500000</v>
      </c>
      <c r="J251" s="21">
        <v>98</v>
      </c>
    </row>
    <row r="252" spans="1:10" x14ac:dyDescent="0.25">
      <c r="A252" s="26" t="s">
        <v>147</v>
      </c>
      <c r="B252" t="s">
        <v>867</v>
      </c>
      <c r="C252" s="21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</row>
    <row r="253" spans="1:10" x14ac:dyDescent="0.25">
      <c r="A253" s="26" t="s">
        <v>156</v>
      </c>
      <c r="B253" t="s">
        <v>873</v>
      </c>
      <c r="C253" s="21">
        <v>-880000000</v>
      </c>
      <c r="D253" s="21">
        <v>0</v>
      </c>
      <c r="E253" s="21">
        <v>0</v>
      </c>
      <c r="F253" s="21">
        <v>-880000000</v>
      </c>
      <c r="G253" s="21">
        <v>0</v>
      </c>
      <c r="H253" s="21">
        <v>0</v>
      </c>
      <c r="I253" s="21">
        <v>-880000000</v>
      </c>
      <c r="J253" s="21">
        <v>0</v>
      </c>
    </row>
    <row r="254" spans="1:10" x14ac:dyDescent="0.25">
      <c r="A254" s="26" t="s">
        <v>157</v>
      </c>
      <c r="B254" t="s">
        <v>158</v>
      </c>
      <c r="C254" s="21">
        <v>-45770000</v>
      </c>
      <c r="D254" s="21">
        <v>0</v>
      </c>
      <c r="E254" s="21">
        <v>0</v>
      </c>
      <c r="F254" s="21">
        <v>-45770000</v>
      </c>
      <c r="G254" s="21">
        <v>0</v>
      </c>
      <c r="H254" s="21">
        <v>0</v>
      </c>
      <c r="I254" s="21">
        <v>-45770000</v>
      </c>
      <c r="J254" s="21">
        <v>0</v>
      </c>
    </row>
    <row r="255" spans="1:10" x14ac:dyDescent="0.25">
      <c r="A255" s="26" t="s">
        <v>255</v>
      </c>
      <c r="B255" t="s">
        <v>926</v>
      </c>
      <c r="C255" s="21">
        <v>-2000000</v>
      </c>
      <c r="D255" s="21">
        <v>0</v>
      </c>
      <c r="E255" s="21">
        <v>0</v>
      </c>
      <c r="F255" s="21">
        <v>-2000000</v>
      </c>
      <c r="G255" s="21">
        <v>-38609</v>
      </c>
      <c r="H255" s="21">
        <v>-1552185</v>
      </c>
      <c r="I255" s="21">
        <v>-447815</v>
      </c>
      <c r="J255" s="21">
        <v>77.609300000000005</v>
      </c>
    </row>
    <row r="256" spans="1:10" x14ac:dyDescent="0.25">
      <c r="A256" s="26" t="s">
        <v>204</v>
      </c>
      <c r="B256" t="s">
        <v>205</v>
      </c>
      <c r="C256" s="21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</row>
    <row r="257" spans="1:10" x14ac:dyDescent="0.25">
      <c r="A257" s="26" t="s">
        <v>198</v>
      </c>
      <c r="B257" t="s">
        <v>199</v>
      </c>
      <c r="C257" s="21">
        <v>-85145000</v>
      </c>
      <c r="D257" s="21">
        <v>0</v>
      </c>
      <c r="E257" s="21">
        <v>0</v>
      </c>
      <c r="F257" s="21">
        <v>-85145000</v>
      </c>
      <c r="G257" s="21">
        <v>0</v>
      </c>
      <c r="H257" s="21">
        <v>-18427802</v>
      </c>
      <c r="I257" s="21">
        <v>-66717198</v>
      </c>
      <c r="J257" s="21">
        <v>21.642800000000001</v>
      </c>
    </row>
    <row r="258" spans="1:10" x14ac:dyDescent="0.25">
      <c r="A258" s="26" t="s">
        <v>206</v>
      </c>
      <c r="B258" t="s">
        <v>207</v>
      </c>
      <c r="C258" s="21">
        <v>-13780365000</v>
      </c>
      <c r="D258" s="21">
        <v>0</v>
      </c>
      <c r="E258" s="21">
        <v>33000000</v>
      </c>
      <c r="F258" s="21">
        <v>-13747365000</v>
      </c>
      <c r="G258" s="21">
        <v>-1087681743</v>
      </c>
      <c r="H258" s="21">
        <v>-4995326378</v>
      </c>
      <c r="I258" s="21">
        <v>-8752038622</v>
      </c>
      <c r="J258" s="21">
        <v>36.336599999999997</v>
      </c>
    </row>
    <row r="259" spans="1:10" x14ac:dyDescent="0.25">
      <c r="A259" s="23" t="s">
        <v>13</v>
      </c>
      <c r="B259" s="24" t="s">
        <v>927</v>
      </c>
      <c r="C259" s="25">
        <v>-59767510000</v>
      </c>
      <c r="D259" s="25">
        <v>0</v>
      </c>
      <c r="E259" s="25">
        <v>44000000</v>
      </c>
      <c r="F259" s="25">
        <v>-59723510000</v>
      </c>
      <c r="G259" s="25">
        <v>-4233050126</v>
      </c>
      <c r="H259" s="25">
        <v>-21649742467</v>
      </c>
      <c r="I259" s="25">
        <v>-38073767533</v>
      </c>
      <c r="J259" s="25">
        <v>36.249899999999997</v>
      </c>
    </row>
    <row r="260" spans="1:10" x14ac:dyDescent="0.25">
      <c r="A260" s="26" t="s">
        <v>98</v>
      </c>
      <c r="B260" t="s">
        <v>848</v>
      </c>
      <c r="C260" s="21">
        <v>-86200000</v>
      </c>
      <c r="D260" s="21">
        <v>0</v>
      </c>
      <c r="E260" s="21">
        <v>0</v>
      </c>
      <c r="F260" s="21">
        <v>-86200000</v>
      </c>
      <c r="G260" s="21">
        <v>0</v>
      </c>
      <c r="H260" s="21">
        <v>-1133381</v>
      </c>
      <c r="I260" s="21">
        <v>-85066619</v>
      </c>
      <c r="J260" s="21">
        <v>1.3148</v>
      </c>
    </row>
    <row r="261" spans="1:10" x14ac:dyDescent="0.25">
      <c r="A261" s="26" t="s">
        <v>157</v>
      </c>
      <c r="B261" t="s">
        <v>158</v>
      </c>
      <c r="C261" s="21">
        <v>-162403000</v>
      </c>
      <c r="D261" s="21">
        <v>0</v>
      </c>
      <c r="E261" s="21">
        <v>0</v>
      </c>
      <c r="F261" s="21">
        <v>-162403000</v>
      </c>
      <c r="G261" s="21">
        <v>0</v>
      </c>
      <c r="H261" s="21">
        <v>-162403000</v>
      </c>
      <c r="I261" s="21">
        <v>0</v>
      </c>
      <c r="J261" s="21">
        <v>100</v>
      </c>
    </row>
    <row r="262" spans="1:10" x14ac:dyDescent="0.25">
      <c r="A262" s="26" t="s">
        <v>206</v>
      </c>
      <c r="B262" t="s">
        <v>207</v>
      </c>
      <c r="C262" s="21">
        <v>-59518907000</v>
      </c>
      <c r="D262" s="21">
        <v>0</v>
      </c>
      <c r="E262" s="21">
        <v>44000000</v>
      </c>
      <c r="F262" s="21">
        <v>-59474907000</v>
      </c>
      <c r="G262" s="21">
        <v>-4233050126</v>
      </c>
      <c r="H262" s="21">
        <v>-21486206086</v>
      </c>
      <c r="I262" s="21">
        <v>-37988700914</v>
      </c>
      <c r="J262" s="21">
        <v>36.1265</v>
      </c>
    </row>
    <row r="263" spans="1:10" x14ac:dyDescent="0.25">
      <c r="A263" s="23" t="s">
        <v>14</v>
      </c>
      <c r="B263" s="24" t="s">
        <v>928</v>
      </c>
      <c r="C263" s="25">
        <v>-61260997000</v>
      </c>
      <c r="D263" s="25">
        <v>0</v>
      </c>
      <c r="E263" s="25">
        <v>6779000000</v>
      </c>
      <c r="F263" s="25">
        <v>-54481997000</v>
      </c>
      <c r="G263" s="25">
        <v>-3143175604</v>
      </c>
      <c r="H263" s="25">
        <v>-12948425542</v>
      </c>
      <c r="I263" s="25">
        <v>-41533571458</v>
      </c>
      <c r="J263" s="25">
        <v>23.766400000000001</v>
      </c>
    </row>
    <row r="264" spans="1:10" x14ac:dyDescent="0.25">
      <c r="A264" s="26" t="s">
        <v>98</v>
      </c>
      <c r="B264" t="s">
        <v>848</v>
      </c>
      <c r="C264" s="21">
        <v>-1000000000</v>
      </c>
      <c r="D264" s="21">
        <v>0</v>
      </c>
      <c r="E264" s="21">
        <v>0</v>
      </c>
      <c r="F264" s="21">
        <v>-1000000000</v>
      </c>
      <c r="G264" s="21">
        <v>-120764957</v>
      </c>
      <c r="H264" s="21">
        <v>-449197056</v>
      </c>
      <c r="I264" s="21">
        <v>-550802944</v>
      </c>
      <c r="J264" s="21">
        <v>44.919699999999999</v>
      </c>
    </row>
    <row r="265" spans="1:10" x14ac:dyDescent="0.25">
      <c r="A265" s="26" t="s">
        <v>147</v>
      </c>
      <c r="B265" t="s">
        <v>867</v>
      </c>
      <c r="C265" s="21">
        <v>0</v>
      </c>
      <c r="D265" s="21">
        <v>-2000000000</v>
      </c>
      <c r="E265" s="21">
        <v>-2000000000</v>
      </c>
      <c r="F265" s="21">
        <v>-2000000000</v>
      </c>
      <c r="G265" s="21">
        <v>0</v>
      </c>
      <c r="H265" s="21">
        <v>0</v>
      </c>
      <c r="I265" s="21">
        <v>-2000000000</v>
      </c>
      <c r="J265" s="21">
        <v>0</v>
      </c>
    </row>
    <row r="266" spans="1:10" x14ac:dyDescent="0.25">
      <c r="A266" s="26" t="s">
        <v>156</v>
      </c>
      <c r="B266" t="s">
        <v>873</v>
      </c>
      <c r="C266" s="21">
        <v>-2391923000</v>
      </c>
      <c r="D266" s="21">
        <v>2000000000</v>
      </c>
      <c r="E266" s="21">
        <v>2000000000</v>
      </c>
      <c r="F266" s="21">
        <v>-391923000</v>
      </c>
      <c r="G266" s="21">
        <v>0</v>
      </c>
      <c r="H266" s="21">
        <v>-171792044</v>
      </c>
      <c r="I266" s="21">
        <v>-220130956</v>
      </c>
      <c r="J266" s="21">
        <v>43.833100000000002</v>
      </c>
    </row>
    <row r="267" spans="1:10" x14ac:dyDescent="0.25">
      <c r="A267" s="26" t="s">
        <v>157</v>
      </c>
      <c r="B267" t="s">
        <v>158</v>
      </c>
      <c r="C267" s="21">
        <v>-142476000</v>
      </c>
      <c r="D267" s="21">
        <v>0</v>
      </c>
      <c r="E267" s="21">
        <v>0</v>
      </c>
      <c r="F267" s="21">
        <v>-142476000</v>
      </c>
      <c r="G267" s="21">
        <v>0</v>
      </c>
      <c r="H267" s="21">
        <v>-142476000</v>
      </c>
      <c r="I267" s="21">
        <v>0</v>
      </c>
      <c r="J267" s="21">
        <v>100</v>
      </c>
    </row>
    <row r="268" spans="1:10" x14ac:dyDescent="0.25">
      <c r="A268" s="26" t="s">
        <v>161</v>
      </c>
      <c r="B268" t="s">
        <v>876</v>
      </c>
      <c r="C268" s="21">
        <v>-456671000</v>
      </c>
      <c r="D268" s="21">
        <v>0</v>
      </c>
      <c r="E268" s="21">
        <v>0</v>
      </c>
      <c r="F268" s="21">
        <v>-456671000</v>
      </c>
      <c r="G268" s="21">
        <v>0</v>
      </c>
      <c r="H268" s="21">
        <v>-456671000</v>
      </c>
      <c r="I268" s="21">
        <v>0</v>
      </c>
      <c r="J268" s="21">
        <v>100</v>
      </c>
    </row>
    <row r="269" spans="1:10" x14ac:dyDescent="0.25">
      <c r="A269" s="26" t="s">
        <v>206</v>
      </c>
      <c r="B269" t="s">
        <v>207</v>
      </c>
      <c r="C269" s="21">
        <v>-57269927000</v>
      </c>
      <c r="D269" s="21">
        <v>0</v>
      </c>
      <c r="E269" s="21">
        <v>6779000000</v>
      </c>
      <c r="F269" s="21">
        <v>-50490927000</v>
      </c>
      <c r="G269" s="21">
        <v>-3022410647</v>
      </c>
      <c r="H269" s="21">
        <v>-11728289442</v>
      </c>
      <c r="I269" s="21">
        <v>-38762637558</v>
      </c>
      <c r="J269" s="21">
        <v>23.2285</v>
      </c>
    </row>
    <row r="270" spans="1:10" x14ac:dyDescent="0.25">
      <c r="A270" s="23" t="s">
        <v>15</v>
      </c>
      <c r="B270" s="24" t="s">
        <v>929</v>
      </c>
      <c r="C270" s="25">
        <v>-12447525000</v>
      </c>
      <c r="D270" s="25">
        <v>0</v>
      </c>
      <c r="E270" s="25">
        <v>0</v>
      </c>
      <c r="F270" s="25">
        <v>-12447525000</v>
      </c>
      <c r="G270" s="25">
        <v>-933766450</v>
      </c>
      <c r="H270" s="25">
        <v>-4765165685</v>
      </c>
      <c r="I270" s="25">
        <v>-7682359315</v>
      </c>
      <c r="J270" s="25">
        <v>38.281999999999996</v>
      </c>
    </row>
    <row r="271" spans="1:10" x14ac:dyDescent="0.25">
      <c r="A271" s="26" t="s">
        <v>147</v>
      </c>
      <c r="B271" t="s">
        <v>867</v>
      </c>
      <c r="C271" s="21">
        <v>-1300000000</v>
      </c>
      <c r="D271" s="21">
        <v>0</v>
      </c>
      <c r="E271" s="21">
        <v>0</v>
      </c>
      <c r="F271" s="21">
        <v>-1300000000</v>
      </c>
      <c r="G271" s="21">
        <v>0</v>
      </c>
      <c r="H271" s="21">
        <v>-36000000</v>
      </c>
      <c r="I271" s="21">
        <v>-1264000000</v>
      </c>
      <c r="J271" s="21">
        <v>2.7692000000000001</v>
      </c>
    </row>
    <row r="272" spans="1:10" x14ac:dyDescent="0.25">
      <c r="A272" s="26" t="s">
        <v>157</v>
      </c>
      <c r="B272" t="s">
        <v>158</v>
      </c>
      <c r="C272" s="21">
        <v>-34114000</v>
      </c>
      <c r="D272" s="21">
        <v>0</v>
      </c>
      <c r="E272" s="21">
        <v>0</v>
      </c>
      <c r="F272" s="21">
        <v>-34114000</v>
      </c>
      <c r="G272" s="21">
        <v>0</v>
      </c>
      <c r="H272" s="21">
        <v>-34114000</v>
      </c>
      <c r="I272" s="21">
        <v>0</v>
      </c>
      <c r="J272" s="21">
        <v>100</v>
      </c>
    </row>
    <row r="273" spans="1:10" x14ac:dyDescent="0.25">
      <c r="A273" s="26" t="s">
        <v>186</v>
      </c>
      <c r="B273" t="s">
        <v>187</v>
      </c>
      <c r="C273" s="21">
        <v>0</v>
      </c>
      <c r="D273" s="21">
        <v>0</v>
      </c>
      <c r="E273" s="21">
        <v>0</v>
      </c>
      <c r="F273" s="21">
        <v>0</v>
      </c>
      <c r="G273" s="21">
        <v>-23729</v>
      </c>
      <c r="H273" s="21">
        <v>-158901</v>
      </c>
      <c r="I273" s="21">
        <v>158901</v>
      </c>
      <c r="J273" s="21">
        <v>0</v>
      </c>
    </row>
    <row r="274" spans="1:10" x14ac:dyDescent="0.25">
      <c r="A274" s="26" t="s">
        <v>206</v>
      </c>
      <c r="B274" t="s">
        <v>207</v>
      </c>
      <c r="C274" s="21">
        <v>-11113411000</v>
      </c>
      <c r="D274" s="21">
        <v>0</v>
      </c>
      <c r="E274" s="21">
        <v>0</v>
      </c>
      <c r="F274" s="21">
        <v>-11113411000</v>
      </c>
      <c r="G274" s="21">
        <v>-933742721</v>
      </c>
      <c r="H274" s="21">
        <v>-4694892784</v>
      </c>
      <c r="I274" s="21">
        <v>-6418518216</v>
      </c>
      <c r="J274" s="21">
        <v>42.2453</v>
      </c>
    </row>
    <row r="275" spans="1:10" x14ac:dyDescent="0.25">
      <c r="A275" s="23" t="s">
        <v>16</v>
      </c>
      <c r="B275" s="24" t="s">
        <v>930</v>
      </c>
      <c r="C275" s="25">
        <v>-38307757000</v>
      </c>
      <c r="D275" s="25">
        <v>0</v>
      </c>
      <c r="E275" s="25">
        <v>17000000</v>
      </c>
      <c r="F275" s="25">
        <v>-38290757000</v>
      </c>
      <c r="G275" s="25">
        <v>0</v>
      </c>
      <c r="H275" s="25">
        <v>-11343959716</v>
      </c>
      <c r="I275" s="25">
        <v>-26946797284</v>
      </c>
      <c r="J275" s="25">
        <v>29.625800000000002</v>
      </c>
    </row>
    <row r="276" spans="1:10" x14ac:dyDescent="0.25">
      <c r="A276" s="26" t="s">
        <v>157</v>
      </c>
      <c r="B276" t="s">
        <v>158</v>
      </c>
      <c r="C276" s="21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</row>
    <row r="277" spans="1:10" x14ac:dyDescent="0.25">
      <c r="A277" s="26" t="s">
        <v>206</v>
      </c>
      <c r="B277" t="s">
        <v>207</v>
      </c>
      <c r="C277" s="21">
        <v>-38307757000</v>
      </c>
      <c r="D277" s="21">
        <v>0</v>
      </c>
      <c r="E277" s="21">
        <v>17000000</v>
      </c>
      <c r="F277" s="21">
        <v>-38290757000</v>
      </c>
      <c r="G277" s="21">
        <v>0</v>
      </c>
      <c r="H277" s="21">
        <v>-11343959716</v>
      </c>
      <c r="I277" s="21">
        <v>-26946797284</v>
      </c>
      <c r="J277" s="21">
        <v>29.625800000000002</v>
      </c>
    </row>
    <row r="278" spans="1:10" x14ac:dyDescent="0.25">
      <c r="A278" s="23" t="s">
        <v>17</v>
      </c>
      <c r="B278" s="24" t="s">
        <v>931</v>
      </c>
      <c r="C278" s="25">
        <v>-32575443000</v>
      </c>
      <c r="D278" s="25">
        <v>0</v>
      </c>
      <c r="E278" s="25">
        <v>0</v>
      </c>
      <c r="F278" s="25">
        <v>-32575443000</v>
      </c>
      <c r="G278" s="25">
        <v>-1705990931</v>
      </c>
      <c r="H278" s="25">
        <v>-8874066294</v>
      </c>
      <c r="I278" s="25">
        <v>-23701376706</v>
      </c>
      <c r="J278" s="25">
        <v>27.241599999999998</v>
      </c>
    </row>
    <row r="279" spans="1:10" x14ac:dyDescent="0.25">
      <c r="A279" s="26" t="s">
        <v>147</v>
      </c>
      <c r="B279" t="s">
        <v>867</v>
      </c>
      <c r="C279" s="21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</row>
    <row r="280" spans="1:10" x14ac:dyDescent="0.25">
      <c r="A280" s="26" t="s">
        <v>206</v>
      </c>
      <c r="B280" t="s">
        <v>207</v>
      </c>
      <c r="C280" s="21">
        <v>-32575443000</v>
      </c>
      <c r="D280" s="21">
        <v>0</v>
      </c>
      <c r="E280" s="21">
        <v>0</v>
      </c>
      <c r="F280" s="21">
        <v>-32575443000</v>
      </c>
      <c r="G280" s="21">
        <v>-1705990931</v>
      </c>
      <c r="H280" s="21">
        <v>-8874066294</v>
      </c>
      <c r="I280" s="21">
        <v>-23701376706</v>
      </c>
      <c r="J280" s="21">
        <v>27.241599999999998</v>
      </c>
    </row>
    <row r="281" spans="1:10" x14ac:dyDescent="0.25">
      <c r="A281" s="23" t="s">
        <v>18</v>
      </c>
      <c r="B281" s="24" t="s">
        <v>932</v>
      </c>
      <c r="C281" s="25">
        <v>-149607176000</v>
      </c>
      <c r="D281" s="25">
        <v>-249943320</v>
      </c>
      <c r="E281" s="25">
        <v>-2794950330</v>
      </c>
      <c r="F281" s="25">
        <v>-152402126330</v>
      </c>
      <c r="G281" s="25">
        <v>-11683341401</v>
      </c>
      <c r="H281" s="25">
        <v>-48374595562</v>
      </c>
      <c r="I281" s="25">
        <v>-104027530768</v>
      </c>
      <c r="J281" s="25">
        <v>31.741399999999999</v>
      </c>
    </row>
    <row r="282" spans="1:10" x14ac:dyDescent="0.25">
      <c r="A282" s="26" t="s">
        <v>62</v>
      </c>
      <c r="B282" t="s">
        <v>831</v>
      </c>
      <c r="C282" s="21">
        <v>0</v>
      </c>
      <c r="D282" s="21">
        <v>0</v>
      </c>
      <c r="E282" s="21">
        <v>-718710000</v>
      </c>
      <c r="F282" s="21">
        <v>-718710000</v>
      </c>
      <c r="G282" s="21">
        <v>-192349228</v>
      </c>
      <c r="H282" s="21">
        <v>-508380239</v>
      </c>
      <c r="I282" s="21">
        <v>-210329761</v>
      </c>
      <c r="J282" s="21">
        <v>70.735100000000003</v>
      </c>
    </row>
    <row r="283" spans="1:10" x14ac:dyDescent="0.25">
      <c r="A283" s="26" t="s">
        <v>98</v>
      </c>
      <c r="B283" t="s">
        <v>848</v>
      </c>
      <c r="C283" s="21">
        <v>-7862000000</v>
      </c>
      <c r="D283" s="21">
        <v>0</v>
      </c>
      <c r="E283" s="21">
        <v>0</v>
      </c>
      <c r="F283" s="21">
        <v>-7862000000</v>
      </c>
      <c r="G283" s="21">
        <v>-175927004</v>
      </c>
      <c r="H283" s="21">
        <v>-749913297</v>
      </c>
      <c r="I283" s="21">
        <v>-7112086703</v>
      </c>
      <c r="J283" s="21">
        <v>9.5385000000000009</v>
      </c>
    </row>
    <row r="284" spans="1:10" x14ac:dyDescent="0.25">
      <c r="A284" s="26" t="s">
        <v>147</v>
      </c>
      <c r="B284" t="s">
        <v>867</v>
      </c>
      <c r="C284" s="21">
        <v>-5806000000</v>
      </c>
      <c r="D284" s="21">
        <v>-249943320</v>
      </c>
      <c r="E284" s="21">
        <v>-5490400766</v>
      </c>
      <c r="F284" s="21">
        <v>-11296400766</v>
      </c>
      <c r="G284" s="21">
        <v>-175140000</v>
      </c>
      <c r="H284" s="21">
        <v>-5219189078</v>
      </c>
      <c r="I284" s="21">
        <v>-6077211688</v>
      </c>
      <c r="J284" s="21">
        <v>46.202199999999998</v>
      </c>
    </row>
    <row r="285" spans="1:10" x14ac:dyDescent="0.25">
      <c r="A285" s="26" t="s">
        <v>156</v>
      </c>
      <c r="B285" t="s">
        <v>873</v>
      </c>
      <c r="C285" s="21">
        <v>-58000000</v>
      </c>
      <c r="D285" s="21">
        <v>0</v>
      </c>
      <c r="E285" s="21">
        <v>-2355839564</v>
      </c>
      <c r="F285" s="21">
        <v>-2413839564</v>
      </c>
      <c r="G285" s="21">
        <v>0</v>
      </c>
      <c r="H285" s="21">
        <v>-2413839564</v>
      </c>
      <c r="I285" s="21">
        <v>0</v>
      </c>
      <c r="J285" s="21">
        <v>100</v>
      </c>
    </row>
    <row r="286" spans="1:10" x14ac:dyDescent="0.25">
      <c r="A286" s="26" t="s">
        <v>157</v>
      </c>
      <c r="B286" t="s">
        <v>158</v>
      </c>
      <c r="C286" s="21">
        <v>-1301000000</v>
      </c>
      <c r="D286" s="21">
        <v>0</v>
      </c>
      <c r="E286" s="21">
        <v>0</v>
      </c>
      <c r="F286" s="21">
        <v>-1301000000</v>
      </c>
      <c r="G286" s="21">
        <v>-36951889</v>
      </c>
      <c r="H286" s="21">
        <v>-1300999990</v>
      </c>
      <c r="I286" s="21">
        <v>-10</v>
      </c>
      <c r="J286" s="21">
        <v>100</v>
      </c>
    </row>
    <row r="287" spans="1:10" x14ac:dyDescent="0.25">
      <c r="A287" s="26" t="s">
        <v>186</v>
      </c>
      <c r="B287" t="s">
        <v>187</v>
      </c>
      <c r="C287" s="21">
        <v>-42000000</v>
      </c>
      <c r="D287" s="21">
        <v>0</v>
      </c>
      <c r="E287" s="21">
        <v>0</v>
      </c>
      <c r="F287" s="21">
        <v>-42000000</v>
      </c>
      <c r="G287" s="21">
        <v>-2845895</v>
      </c>
      <c r="H287" s="21">
        <v>-4092248</v>
      </c>
      <c r="I287" s="21">
        <v>-37907752</v>
      </c>
      <c r="J287" s="21">
        <v>9.7433999999999994</v>
      </c>
    </row>
    <row r="288" spans="1:10" x14ac:dyDescent="0.25">
      <c r="A288" s="26" t="s">
        <v>206</v>
      </c>
      <c r="B288" t="s">
        <v>207</v>
      </c>
      <c r="C288" s="21">
        <v>-134538176000</v>
      </c>
      <c r="D288" s="21">
        <v>0</v>
      </c>
      <c r="E288" s="21">
        <v>5770000000</v>
      </c>
      <c r="F288" s="21">
        <v>-128768176000</v>
      </c>
      <c r="G288" s="21">
        <v>-11100127385</v>
      </c>
      <c r="H288" s="21">
        <v>-38178181146</v>
      </c>
      <c r="I288" s="21">
        <v>-90589994854</v>
      </c>
      <c r="J288" s="21">
        <v>29.648800000000001</v>
      </c>
    </row>
    <row r="289" spans="1:10" x14ac:dyDescent="0.25">
      <c r="A289" s="23" t="s">
        <v>19</v>
      </c>
      <c r="B289" s="24" t="s">
        <v>933</v>
      </c>
      <c r="C289" s="25">
        <v>-107613804000</v>
      </c>
      <c r="D289" s="25">
        <v>0</v>
      </c>
      <c r="E289" s="25">
        <v>159000000</v>
      </c>
      <c r="F289" s="25">
        <v>-107454804000</v>
      </c>
      <c r="G289" s="25">
        <v>-5284329373</v>
      </c>
      <c r="H289" s="25">
        <v>-33799315927</v>
      </c>
      <c r="I289" s="25">
        <v>-73655488073</v>
      </c>
      <c r="J289" s="25">
        <v>31.4544</v>
      </c>
    </row>
    <row r="290" spans="1:10" x14ac:dyDescent="0.25">
      <c r="A290" s="26" t="s">
        <v>98</v>
      </c>
      <c r="B290" t="s">
        <v>848</v>
      </c>
      <c r="C290" s="21">
        <v>-39219102000</v>
      </c>
      <c r="D290" s="21">
        <v>0</v>
      </c>
      <c r="E290" s="21">
        <v>0</v>
      </c>
      <c r="F290" s="21">
        <v>-39219102000</v>
      </c>
      <c r="G290" s="21">
        <v>-363634147</v>
      </c>
      <c r="H290" s="21">
        <v>-1354507329</v>
      </c>
      <c r="I290" s="21">
        <v>-37864594671</v>
      </c>
      <c r="J290" s="21">
        <v>3.4537</v>
      </c>
    </row>
    <row r="291" spans="1:10" x14ac:dyDescent="0.25">
      <c r="A291" s="26" t="s">
        <v>157</v>
      </c>
      <c r="B291" t="s">
        <v>158</v>
      </c>
      <c r="C291" s="21">
        <v>-1000000000</v>
      </c>
      <c r="D291" s="21">
        <v>0</v>
      </c>
      <c r="E291" s="21">
        <v>0</v>
      </c>
      <c r="F291" s="21">
        <v>-1000000000</v>
      </c>
      <c r="G291" s="21">
        <v>0</v>
      </c>
      <c r="H291" s="21">
        <v>-1000000000</v>
      </c>
      <c r="I291" s="21">
        <v>0</v>
      </c>
      <c r="J291" s="21">
        <v>100</v>
      </c>
    </row>
    <row r="292" spans="1:10" x14ac:dyDescent="0.25">
      <c r="A292" s="26" t="s">
        <v>186</v>
      </c>
      <c r="B292" t="s">
        <v>187</v>
      </c>
      <c r="C292" s="21">
        <v>-100000000</v>
      </c>
      <c r="D292" s="21">
        <v>0</v>
      </c>
      <c r="E292" s="21">
        <v>0</v>
      </c>
      <c r="F292" s="21">
        <v>-100000000</v>
      </c>
      <c r="G292" s="21">
        <v>-2983858</v>
      </c>
      <c r="H292" s="21">
        <v>-43540137</v>
      </c>
      <c r="I292" s="21">
        <v>-56459863</v>
      </c>
      <c r="J292" s="21">
        <v>43.540100000000002</v>
      </c>
    </row>
    <row r="293" spans="1:10" x14ac:dyDescent="0.25">
      <c r="A293" s="26" t="s">
        <v>206</v>
      </c>
      <c r="B293" t="s">
        <v>207</v>
      </c>
      <c r="C293" s="21">
        <v>-67294702000</v>
      </c>
      <c r="D293" s="21">
        <v>0</v>
      </c>
      <c r="E293" s="21">
        <v>159000000</v>
      </c>
      <c r="F293" s="21">
        <v>-67135702000</v>
      </c>
      <c r="G293" s="21">
        <v>-4917711368</v>
      </c>
      <c r="H293" s="21">
        <v>-31401268461</v>
      </c>
      <c r="I293" s="21">
        <v>-35734433539</v>
      </c>
      <c r="J293" s="21">
        <v>46.772799999999997</v>
      </c>
    </row>
    <row r="294" spans="1:10" x14ac:dyDescent="0.25">
      <c r="A294" s="23" t="s">
        <v>20</v>
      </c>
      <c r="B294" s="24" t="s">
        <v>934</v>
      </c>
      <c r="C294" s="25">
        <v>-163886048000</v>
      </c>
      <c r="D294" s="25">
        <v>0</v>
      </c>
      <c r="E294" s="25">
        <v>1002000000</v>
      </c>
      <c r="F294" s="25">
        <v>-162884048000</v>
      </c>
      <c r="G294" s="25">
        <v>-8360714072</v>
      </c>
      <c r="H294" s="25">
        <v>-39065666938</v>
      </c>
      <c r="I294" s="25">
        <v>-123818381062</v>
      </c>
      <c r="J294" s="25">
        <v>23.983699999999999</v>
      </c>
    </row>
    <row r="295" spans="1:10" x14ac:dyDescent="0.25">
      <c r="A295" s="26" t="s">
        <v>147</v>
      </c>
      <c r="B295" t="s">
        <v>867</v>
      </c>
      <c r="C295" s="21">
        <v>0</v>
      </c>
      <c r="D295" s="21">
        <v>0</v>
      </c>
      <c r="E295" s="21">
        <v>0</v>
      </c>
      <c r="F295" s="21">
        <v>0</v>
      </c>
      <c r="G295" s="21">
        <v>0</v>
      </c>
      <c r="H295" s="21">
        <v>-930000000</v>
      </c>
      <c r="I295" s="21">
        <v>930000000</v>
      </c>
      <c r="J295" s="21">
        <v>0</v>
      </c>
    </row>
    <row r="296" spans="1:10" x14ac:dyDescent="0.25">
      <c r="A296" s="26" t="s">
        <v>160</v>
      </c>
      <c r="B296" t="s">
        <v>875</v>
      </c>
      <c r="C296" s="21">
        <v>-1972479000</v>
      </c>
      <c r="D296" s="21">
        <v>0</v>
      </c>
      <c r="E296" s="21">
        <v>0</v>
      </c>
      <c r="F296" s="21">
        <v>-1972479000</v>
      </c>
      <c r="G296" s="21">
        <v>0</v>
      </c>
      <c r="H296" s="21">
        <v>0</v>
      </c>
      <c r="I296" s="21">
        <v>-1972479000</v>
      </c>
      <c r="J296" s="21">
        <v>0</v>
      </c>
    </row>
    <row r="297" spans="1:10" x14ac:dyDescent="0.25">
      <c r="A297" s="26" t="s">
        <v>161</v>
      </c>
      <c r="B297" t="s">
        <v>876</v>
      </c>
      <c r="C297" s="21">
        <v>-675863000</v>
      </c>
      <c r="D297" s="21">
        <v>0</v>
      </c>
      <c r="E297" s="21">
        <v>0</v>
      </c>
      <c r="F297" s="21">
        <v>-675863000</v>
      </c>
      <c r="G297" s="21">
        <v>0</v>
      </c>
      <c r="H297" s="21">
        <v>0</v>
      </c>
      <c r="I297" s="21">
        <v>-675863000</v>
      </c>
      <c r="J297" s="21">
        <v>0</v>
      </c>
    </row>
    <row r="298" spans="1:10" x14ac:dyDescent="0.25">
      <c r="A298" s="26" t="s">
        <v>186</v>
      </c>
      <c r="B298" t="s">
        <v>187</v>
      </c>
      <c r="C298" s="21">
        <v>0</v>
      </c>
      <c r="D298" s="21">
        <v>0</v>
      </c>
      <c r="E298" s="21">
        <v>0</v>
      </c>
      <c r="F298" s="21">
        <v>0</v>
      </c>
      <c r="G298" s="21">
        <v>-4151280</v>
      </c>
      <c r="H298" s="21">
        <v>-15861966</v>
      </c>
      <c r="I298" s="21">
        <v>15861966</v>
      </c>
      <c r="J298" s="21">
        <v>0</v>
      </c>
    </row>
    <row r="299" spans="1:10" x14ac:dyDescent="0.25">
      <c r="A299" s="26" t="s">
        <v>198</v>
      </c>
      <c r="B299" t="s">
        <v>199</v>
      </c>
      <c r="C299" s="21">
        <v>0</v>
      </c>
      <c r="D299" s="21">
        <v>0</v>
      </c>
      <c r="E299" s="21">
        <v>0</v>
      </c>
      <c r="F299" s="21">
        <v>0</v>
      </c>
      <c r="G299" s="21">
        <v>-361971</v>
      </c>
      <c r="H299" s="21">
        <v>-33433306</v>
      </c>
      <c r="I299" s="21">
        <v>33433306</v>
      </c>
      <c r="J299" s="21">
        <v>0</v>
      </c>
    </row>
    <row r="300" spans="1:10" x14ac:dyDescent="0.25">
      <c r="A300" s="26" t="s">
        <v>206</v>
      </c>
      <c r="B300" t="s">
        <v>207</v>
      </c>
      <c r="C300" s="21">
        <v>-161237706000</v>
      </c>
      <c r="D300" s="21">
        <v>0</v>
      </c>
      <c r="E300" s="21">
        <v>1002000000</v>
      </c>
      <c r="F300" s="21">
        <v>-160235706000</v>
      </c>
      <c r="G300" s="21">
        <v>-8356200821</v>
      </c>
      <c r="H300" s="21">
        <v>-38086371666</v>
      </c>
      <c r="I300" s="21">
        <v>-122149334334</v>
      </c>
      <c r="J300" s="21">
        <v>23.768999999999998</v>
      </c>
    </row>
    <row r="301" spans="1:10" x14ac:dyDescent="0.25">
      <c r="A301" s="23" t="s">
        <v>21</v>
      </c>
      <c r="B301" s="24" t="s">
        <v>935</v>
      </c>
      <c r="C301" s="25">
        <v>-378470965000</v>
      </c>
      <c r="D301" s="25">
        <v>0</v>
      </c>
      <c r="E301" s="25">
        <v>0</v>
      </c>
      <c r="F301" s="25">
        <v>-378470965000</v>
      </c>
      <c r="G301" s="25">
        <v>-21515230213</v>
      </c>
      <c r="H301" s="25">
        <v>-137251299726</v>
      </c>
      <c r="I301" s="25">
        <v>-241219665274</v>
      </c>
      <c r="J301" s="25">
        <v>36.264699999999998</v>
      </c>
    </row>
    <row r="302" spans="1:10" x14ac:dyDescent="0.25">
      <c r="A302" s="26" t="s">
        <v>83</v>
      </c>
      <c r="B302" t="s">
        <v>84</v>
      </c>
      <c r="C302" s="21">
        <v>0</v>
      </c>
      <c r="D302" s="21">
        <v>0</v>
      </c>
      <c r="E302" s="21">
        <v>0</v>
      </c>
      <c r="F302" s="21">
        <v>0</v>
      </c>
      <c r="G302" s="21">
        <v>-1171655</v>
      </c>
      <c r="H302" s="21">
        <v>-3906655</v>
      </c>
      <c r="I302" s="21">
        <v>3906655</v>
      </c>
      <c r="J302" s="21">
        <v>0</v>
      </c>
    </row>
    <row r="303" spans="1:10" x14ac:dyDescent="0.25">
      <c r="A303" s="26" t="s">
        <v>99</v>
      </c>
      <c r="B303" t="s">
        <v>849</v>
      </c>
      <c r="C303" s="21">
        <v>-30446000</v>
      </c>
      <c r="D303" s="21">
        <v>0</v>
      </c>
      <c r="E303" s="21">
        <v>0</v>
      </c>
      <c r="F303" s="21">
        <v>-30446000</v>
      </c>
      <c r="G303" s="21">
        <v>-3336848</v>
      </c>
      <c r="H303" s="21">
        <v>-24858312</v>
      </c>
      <c r="I303" s="21">
        <v>-5587688</v>
      </c>
      <c r="J303" s="21">
        <v>81.647199999999998</v>
      </c>
    </row>
    <row r="304" spans="1:10" x14ac:dyDescent="0.25">
      <c r="A304" s="26" t="s">
        <v>100</v>
      </c>
      <c r="B304" t="s">
        <v>101</v>
      </c>
      <c r="C304" s="21">
        <v>-190160000</v>
      </c>
      <c r="D304" s="21">
        <v>0</v>
      </c>
      <c r="E304" s="21">
        <v>0</v>
      </c>
      <c r="F304" s="21">
        <v>-190160000</v>
      </c>
      <c r="G304" s="21">
        <v>-95080172</v>
      </c>
      <c r="H304" s="21">
        <v>-206527020</v>
      </c>
      <c r="I304" s="21">
        <v>16367020</v>
      </c>
      <c r="J304" s="21">
        <v>108.607</v>
      </c>
    </row>
    <row r="305" spans="1:10" x14ac:dyDescent="0.25">
      <c r="A305" s="26" t="s">
        <v>256</v>
      </c>
      <c r="B305" t="s">
        <v>257</v>
      </c>
      <c r="C305" s="21">
        <v>-1706545000</v>
      </c>
      <c r="D305" s="21">
        <v>0</v>
      </c>
      <c r="E305" s="21">
        <v>0</v>
      </c>
      <c r="F305" s="21">
        <v>-1706545000</v>
      </c>
      <c r="G305" s="21">
        <v>0</v>
      </c>
      <c r="H305" s="21">
        <v>-440606411</v>
      </c>
      <c r="I305" s="21">
        <v>-1265938589</v>
      </c>
      <c r="J305" s="21">
        <v>25.8186</v>
      </c>
    </row>
    <row r="306" spans="1:10" x14ac:dyDescent="0.25">
      <c r="A306" s="26" t="s">
        <v>156</v>
      </c>
      <c r="B306" t="s">
        <v>873</v>
      </c>
      <c r="C306" s="21">
        <v>-24075155000</v>
      </c>
      <c r="D306" s="21">
        <v>0</v>
      </c>
      <c r="E306" s="21">
        <v>0</v>
      </c>
      <c r="F306" s="21">
        <v>-24075155000</v>
      </c>
      <c r="G306" s="21">
        <v>0</v>
      </c>
      <c r="H306" s="21">
        <v>-24075155000</v>
      </c>
      <c r="I306" s="21">
        <v>0</v>
      </c>
      <c r="J306" s="21">
        <v>100</v>
      </c>
    </row>
    <row r="307" spans="1:10" x14ac:dyDescent="0.25">
      <c r="A307" s="26" t="s">
        <v>160</v>
      </c>
      <c r="B307" t="s">
        <v>875</v>
      </c>
      <c r="C307" s="21">
        <v>-10889784000</v>
      </c>
      <c r="D307" s="21">
        <v>0</v>
      </c>
      <c r="E307" s="21">
        <v>0</v>
      </c>
      <c r="F307" s="21">
        <v>-10889784000</v>
      </c>
      <c r="G307" s="21">
        <v>0</v>
      </c>
      <c r="H307" s="21">
        <v>-10889784000</v>
      </c>
      <c r="I307" s="21">
        <v>0</v>
      </c>
      <c r="J307" s="21">
        <v>100</v>
      </c>
    </row>
    <row r="308" spans="1:10" x14ac:dyDescent="0.25">
      <c r="A308" s="26" t="s">
        <v>161</v>
      </c>
      <c r="B308" t="s">
        <v>876</v>
      </c>
      <c r="C308" s="21">
        <v>-2825163000</v>
      </c>
      <c r="D308" s="21">
        <v>0</v>
      </c>
      <c r="E308" s="21">
        <v>0</v>
      </c>
      <c r="F308" s="21">
        <v>-2825163000</v>
      </c>
      <c r="G308" s="21">
        <v>0</v>
      </c>
      <c r="H308" s="21">
        <v>-2825163000</v>
      </c>
      <c r="I308" s="21">
        <v>0</v>
      </c>
      <c r="J308" s="21">
        <v>100</v>
      </c>
    </row>
    <row r="309" spans="1:10" x14ac:dyDescent="0.25">
      <c r="A309" s="26" t="s">
        <v>184</v>
      </c>
      <c r="B309" t="s">
        <v>185</v>
      </c>
      <c r="C309" s="21">
        <v>-3500000000</v>
      </c>
      <c r="D309" s="21">
        <v>0</v>
      </c>
      <c r="E309" s="21">
        <v>0</v>
      </c>
      <c r="F309" s="21">
        <v>-3500000000</v>
      </c>
      <c r="G309" s="21">
        <v>-128358162</v>
      </c>
      <c r="H309" s="21">
        <v>-903558695</v>
      </c>
      <c r="I309" s="21">
        <v>-2596441305</v>
      </c>
      <c r="J309" s="21">
        <v>25.815999999999999</v>
      </c>
    </row>
    <row r="310" spans="1:10" x14ac:dyDescent="0.25">
      <c r="A310" s="26" t="s">
        <v>186</v>
      </c>
      <c r="B310" t="s">
        <v>187</v>
      </c>
      <c r="C310" s="21">
        <v>-252000000</v>
      </c>
      <c r="D310" s="21">
        <v>0</v>
      </c>
      <c r="E310" s="21">
        <v>0</v>
      </c>
      <c r="F310" s="21">
        <v>-252000000</v>
      </c>
      <c r="G310" s="21">
        <v>-10748395</v>
      </c>
      <c r="H310" s="21">
        <v>-75228077</v>
      </c>
      <c r="I310" s="21">
        <v>-176771923</v>
      </c>
      <c r="J310" s="21">
        <v>29.852399999999999</v>
      </c>
    </row>
    <row r="311" spans="1:10" x14ac:dyDescent="0.25">
      <c r="A311" s="26" t="s">
        <v>198</v>
      </c>
      <c r="B311" t="s">
        <v>199</v>
      </c>
      <c r="C311" s="21">
        <v>0</v>
      </c>
      <c r="D311" s="21">
        <v>0</v>
      </c>
      <c r="E311" s="21">
        <v>0</v>
      </c>
      <c r="F311" s="21">
        <v>0</v>
      </c>
      <c r="G311" s="21">
        <v>-168600</v>
      </c>
      <c r="H311" s="21">
        <v>-692737</v>
      </c>
      <c r="I311" s="21">
        <v>692737</v>
      </c>
      <c r="J311" s="21">
        <v>0</v>
      </c>
    </row>
    <row r="312" spans="1:10" x14ac:dyDescent="0.25">
      <c r="A312" s="26" t="s">
        <v>206</v>
      </c>
      <c r="B312" t="s">
        <v>207</v>
      </c>
      <c r="C312" s="21">
        <v>-335001712000</v>
      </c>
      <c r="D312" s="21">
        <v>0</v>
      </c>
      <c r="E312" s="21">
        <v>0</v>
      </c>
      <c r="F312" s="21">
        <v>-335001712000</v>
      </c>
      <c r="G312" s="21">
        <v>-21276366381</v>
      </c>
      <c r="H312" s="21">
        <v>-97805819819</v>
      </c>
      <c r="I312" s="21">
        <v>-237195892181</v>
      </c>
      <c r="J312" s="21">
        <v>29.195599999999999</v>
      </c>
    </row>
    <row r="313" spans="1:10" x14ac:dyDescent="0.25">
      <c r="A313" s="23" t="s">
        <v>22</v>
      </c>
      <c r="B313" s="24" t="s">
        <v>936</v>
      </c>
      <c r="C313" s="25">
        <v>-34838223000</v>
      </c>
      <c r="D313" s="25">
        <v>0</v>
      </c>
      <c r="E313" s="25">
        <v>1225000000</v>
      </c>
      <c r="F313" s="25">
        <v>-33613223000</v>
      </c>
      <c r="G313" s="25">
        <v>-1382194354</v>
      </c>
      <c r="H313" s="25">
        <v>-6540674782</v>
      </c>
      <c r="I313" s="25">
        <v>-27072548218</v>
      </c>
      <c r="J313" s="25">
        <v>19.458600000000001</v>
      </c>
    </row>
    <row r="314" spans="1:10" x14ac:dyDescent="0.25">
      <c r="A314" s="26" t="s">
        <v>98</v>
      </c>
      <c r="B314" t="s">
        <v>848</v>
      </c>
      <c r="C314" s="21">
        <v>-2000000</v>
      </c>
      <c r="D314" s="21">
        <v>0</v>
      </c>
      <c r="E314" s="21">
        <v>0</v>
      </c>
      <c r="F314" s="21">
        <v>-2000000</v>
      </c>
      <c r="G314" s="21">
        <v>0</v>
      </c>
      <c r="H314" s="21">
        <v>-490800</v>
      </c>
      <c r="I314" s="21">
        <v>-1509200</v>
      </c>
      <c r="J314" s="21">
        <v>24.54</v>
      </c>
    </row>
    <row r="315" spans="1:10" x14ac:dyDescent="0.25">
      <c r="A315" s="26" t="s">
        <v>157</v>
      </c>
      <c r="B315" t="s">
        <v>158</v>
      </c>
      <c r="C315" s="21">
        <v>-60000</v>
      </c>
      <c r="D315" s="21">
        <v>0</v>
      </c>
      <c r="E315" s="21">
        <v>0</v>
      </c>
      <c r="F315" s="21">
        <v>-60000</v>
      </c>
      <c r="G315" s="21">
        <v>0</v>
      </c>
      <c r="H315" s="21">
        <v>-30571</v>
      </c>
      <c r="I315" s="21">
        <v>-29429</v>
      </c>
      <c r="J315" s="21">
        <v>50.951700000000002</v>
      </c>
    </row>
    <row r="316" spans="1:10" x14ac:dyDescent="0.25">
      <c r="A316" s="26" t="s">
        <v>186</v>
      </c>
      <c r="B316" t="s">
        <v>187</v>
      </c>
      <c r="C316" s="21">
        <v>-144000</v>
      </c>
      <c r="D316" s="21">
        <v>0</v>
      </c>
      <c r="E316" s="21">
        <v>0</v>
      </c>
      <c r="F316" s="21">
        <v>-144000</v>
      </c>
      <c r="G316" s="21">
        <v>0</v>
      </c>
      <c r="H316" s="21">
        <v>0</v>
      </c>
      <c r="I316" s="21">
        <v>-144000</v>
      </c>
      <c r="J316" s="21">
        <v>0</v>
      </c>
    </row>
    <row r="317" spans="1:10" x14ac:dyDescent="0.25">
      <c r="A317" s="26" t="s">
        <v>206</v>
      </c>
      <c r="B317" t="s">
        <v>207</v>
      </c>
      <c r="C317" s="21">
        <v>-34836019000</v>
      </c>
      <c r="D317" s="21">
        <v>0</v>
      </c>
      <c r="E317" s="21">
        <v>1225000000</v>
      </c>
      <c r="F317" s="21">
        <v>-33611019000</v>
      </c>
      <c r="G317" s="21">
        <v>-1382194354</v>
      </c>
      <c r="H317" s="21">
        <v>-6540153411</v>
      </c>
      <c r="I317" s="21">
        <v>-27070865589</v>
      </c>
      <c r="J317" s="21">
        <v>19.458400000000001</v>
      </c>
    </row>
    <row r="318" spans="1:10" x14ac:dyDescent="0.25">
      <c r="A318" s="23" t="s">
        <v>23</v>
      </c>
      <c r="B318" s="24" t="s">
        <v>937</v>
      </c>
      <c r="C318" s="25">
        <v>-360865993000</v>
      </c>
      <c r="D318" s="25">
        <v>0</v>
      </c>
      <c r="E318" s="25">
        <v>-23978055356</v>
      </c>
      <c r="F318" s="25">
        <v>-384844048356</v>
      </c>
      <c r="G318" s="25">
        <v>-18391766811</v>
      </c>
      <c r="H318" s="25">
        <v>-188833645350</v>
      </c>
      <c r="I318" s="25">
        <v>-196010403006</v>
      </c>
      <c r="J318" s="25">
        <v>49.067599999999999</v>
      </c>
    </row>
    <row r="319" spans="1:10" x14ac:dyDescent="0.25">
      <c r="A319" s="26" t="s">
        <v>258</v>
      </c>
      <c r="B319" t="s">
        <v>259</v>
      </c>
      <c r="C319" s="21">
        <v>-21434000000</v>
      </c>
      <c r="D319" s="21">
        <v>0</v>
      </c>
      <c r="E319" s="21">
        <v>0</v>
      </c>
      <c r="F319" s="21">
        <v>-21434000000</v>
      </c>
      <c r="G319" s="21">
        <v>-941158500</v>
      </c>
      <c r="H319" s="21">
        <v>-7498989500</v>
      </c>
      <c r="I319" s="21">
        <v>-13935010500</v>
      </c>
      <c r="J319" s="21">
        <v>34.986400000000003</v>
      </c>
    </row>
    <row r="320" spans="1:10" x14ac:dyDescent="0.25">
      <c r="A320" s="26" t="s">
        <v>98</v>
      </c>
      <c r="B320" t="s">
        <v>848</v>
      </c>
      <c r="C320" s="21">
        <v>-31556298000</v>
      </c>
      <c r="D320" s="21">
        <v>0</v>
      </c>
      <c r="E320" s="21">
        <v>11983488878</v>
      </c>
      <c r="F320" s="21">
        <v>-19572809122</v>
      </c>
      <c r="G320" s="21">
        <v>-1687074054</v>
      </c>
      <c r="H320" s="21">
        <v>-15557257284</v>
      </c>
      <c r="I320" s="21">
        <v>-4015551838</v>
      </c>
      <c r="J320" s="21">
        <v>79.483999999999995</v>
      </c>
    </row>
    <row r="321" spans="1:10" x14ac:dyDescent="0.25">
      <c r="A321" s="26" t="s">
        <v>102</v>
      </c>
      <c r="B321" t="s">
        <v>850</v>
      </c>
      <c r="C321" s="21">
        <v>-74584000</v>
      </c>
      <c r="D321" s="21">
        <v>0</v>
      </c>
      <c r="E321" s="21">
        <v>0</v>
      </c>
      <c r="F321" s="21">
        <v>-74584000</v>
      </c>
      <c r="G321" s="21">
        <v>0</v>
      </c>
      <c r="H321" s="21">
        <v>-5917633</v>
      </c>
      <c r="I321" s="21">
        <v>-68666367</v>
      </c>
      <c r="J321" s="21">
        <v>7.9341999999999997</v>
      </c>
    </row>
    <row r="322" spans="1:10" x14ac:dyDescent="0.25">
      <c r="A322" s="26" t="s">
        <v>260</v>
      </c>
      <c r="B322" t="s">
        <v>938</v>
      </c>
      <c r="C322" s="21">
        <v>-2947498000</v>
      </c>
      <c r="D322" s="21">
        <v>0</v>
      </c>
      <c r="E322" s="21">
        <v>0</v>
      </c>
      <c r="F322" s="21">
        <v>-2947498000</v>
      </c>
      <c r="G322" s="21">
        <v>0</v>
      </c>
      <c r="H322" s="21">
        <v>-2573751510</v>
      </c>
      <c r="I322" s="21">
        <v>-373746490</v>
      </c>
      <c r="J322" s="21">
        <v>87.319900000000004</v>
      </c>
    </row>
    <row r="323" spans="1:10" x14ac:dyDescent="0.25">
      <c r="A323" s="26" t="s">
        <v>129</v>
      </c>
      <c r="B323" t="s">
        <v>939</v>
      </c>
      <c r="C323" s="21">
        <v>-115404000</v>
      </c>
      <c r="D323" s="21">
        <v>0</v>
      </c>
      <c r="E323" s="21">
        <v>0</v>
      </c>
      <c r="F323" s="21">
        <v>-115404000</v>
      </c>
      <c r="G323" s="21">
        <v>-38196147</v>
      </c>
      <c r="H323" s="21">
        <v>-193303986</v>
      </c>
      <c r="I323" s="21">
        <v>77899986</v>
      </c>
      <c r="J323" s="21">
        <v>167.50200000000001</v>
      </c>
    </row>
    <row r="324" spans="1:10" x14ac:dyDescent="0.25">
      <c r="A324" s="26" t="s">
        <v>230</v>
      </c>
      <c r="B324" t="s">
        <v>902</v>
      </c>
      <c r="C324" s="21">
        <v>-38008360000</v>
      </c>
      <c r="D324" s="21">
        <v>0</v>
      </c>
      <c r="E324" s="21">
        <v>0</v>
      </c>
      <c r="F324" s="21">
        <v>-38008360000</v>
      </c>
      <c r="G324" s="21">
        <v>-2593597111</v>
      </c>
      <c r="H324" s="21">
        <v>-21934824222</v>
      </c>
      <c r="I324" s="21">
        <v>-16073535778</v>
      </c>
      <c r="J324" s="21">
        <v>57.710500000000003</v>
      </c>
    </row>
    <row r="325" spans="1:10" x14ac:dyDescent="0.25">
      <c r="A325" s="26" t="s">
        <v>247</v>
      </c>
      <c r="B325" t="s">
        <v>248</v>
      </c>
      <c r="C325" s="21">
        <v>-218317000</v>
      </c>
      <c r="D325" s="21">
        <v>0</v>
      </c>
      <c r="E325" s="21">
        <v>0</v>
      </c>
      <c r="F325" s="21">
        <v>-218317000</v>
      </c>
      <c r="G325" s="21">
        <v>-12017458</v>
      </c>
      <c r="H325" s="21">
        <v>-88312025</v>
      </c>
      <c r="I325" s="21">
        <v>-130004975</v>
      </c>
      <c r="J325" s="21">
        <v>40.451300000000003</v>
      </c>
    </row>
    <row r="326" spans="1:10" x14ac:dyDescent="0.25">
      <c r="A326" s="26" t="s">
        <v>160</v>
      </c>
      <c r="B326" t="s">
        <v>875</v>
      </c>
      <c r="C326" s="21"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</row>
    <row r="327" spans="1:10" x14ac:dyDescent="0.25">
      <c r="A327" s="26" t="s">
        <v>161</v>
      </c>
      <c r="B327" t="s">
        <v>876</v>
      </c>
      <c r="C327" s="21">
        <v>0</v>
      </c>
      <c r="D327" s="21">
        <v>0</v>
      </c>
      <c r="E327" s="21">
        <v>-522500000</v>
      </c>
      <c r="F327" s="21">
        <v>-522500000</v>
      </c>
      <c r="G327" s="21">
        <v>0</v>
      </c>
      <c r="H327" s="21">
        <v>-522500000</v>
      </c>
      <c r="I327" s="21">
        <v>0</v>
      </c>
      <c r="J327" s="21">
        <v>100</v>
      </c>
    </row>
    <row r="328" spans="1:10" x14ac:dyDescent="0.25">
      <c r="A328" s="26" t="s">
        <v>186</v>
      </c>
      <c r="B328" t="s">
        <v>187</v>
      </c>
      <c r="C328" s="21">
        <v>-988517000</v>
      </c>
      <c r="D328" s="21">
        <v>0</v>
      </c>
      <c r="E328" s="21">
        <v>0</v>
      </c>
      <c r="F328" s="21">
        <v>-988517000</v>
      </c>
      <c r="G328" s="21">
        <v>-31540724</v>
      </c>
      <c r="H328" s="21">
        <v>-258536998</v>
      </c>
      <c r="I328" s="21">
        <v>-729980002</v>
      </c>
      <c r="J328" s="21">
        <v>26.154</v>
      </c>
    </row>
    <row r="329" spans="1:10" x14ac:dyDescent="0.25">
      <c r="A329" s="26" t="s">
        <v>204</v>
      </c>
      <c r="B329" t="s">
        <v>205</v>
      </c>
      <c r="C329" s="21">
        <v>0</v>
      </c>
      <c r="D329" s="21">
        <v>0</v>
      </c>
      <c r="E329" s="21">
        <v>-35439044234</v>
      </c>
      <c r="F329" s="21">
        <v>-35439044234</v>
      </c>
      <c r="G329" s="21">
        <v>0</v>
      </c>
      <c r="H329" s="21">
        <v>-35439044234</v>
      </c>
      <c r="I329" s="21">
        <v>0</v>
      </c>
      <c r="J329" s="21">
        <v>100</v>
      </c>
    </row>
    <row r="330" spans="1:10" x14ac:dyDescent="0.25">
      <c r="A330" s="26" t="s">
        <v>198</v>
      </c>
      <c r="B330" t="s">
        <v>199</v>
      </c>
      <c r="C330" s="21">
        <v>-3952244000</v>
      </c>
      <c r="D330" s="21">
        <v>0</v>
      </c>
      <c r="E330" s="21">
        <v>0</v>
      </c>
      <c r="F330" s="21">
        <v>-3952244000</v>
      </c>
      <c r="G330" s="21">
        <v>-1014195875</v>
      </c>
      <c r="H330" s="21">
        <v>-2933127876</v>
      </c>
      <c r="I330" s="21">
        <v>-1019116124</v>
      </c>
      <c r="J330" s="21">
        <v>74.214200000000005</v>
      </c>
    </row>
    <row r="331" spans="1:10" x14ac:dyDescent="0.25">
      <c r="A331" s="26" t="s">
        <v>206</v>
      </c>
      <c r="B331" t="s">
        <v>207</v>
      </c>
      <c r="C331" s="21">
        <v>-261570771000</v>
      </c>
      <c r="D331" s="21">
        <v>0</v>
      </c>
      <c r="E331" s="21">
        <v>0</v>
      </c>
      <c r="F331" s="21">
        <v>-261570771000</v>
      </c>
      <c r="G331" s="21">
        <v>-12073986942</v>
      </c>
      <c r="H331" s="21">
        <v>-101828080082</v>
      </c>
      <c r="I331" s="21">
        <v>-159742690918</v>
      </c>
      <c r="J331" s="21">
        <v>38.929499999999997</v>
      </c>
    </row>
    <row r="332" spans="1:10" x14ac:dyDescent="0.25">
      <c r="A332" s="23" t="s">
        <v>24</v>
      </c>
      <c r="B332" s="24" t="s">
        <v>940</v>
      </c>
      <c r="C332" s="25">
        <v>-168099711000</v>
      </c>
      <c r="D332" s="25">
        <v>0</v>
      </c>
      <c r="E332" s="25">
        <v>0</v>
      </c>
      <c r="F332" s="25">
        <v>-168099711000</v>
      </c>
      <c r="G332" s="25">
        <v>-13007701763</v>
      </c>
      <c r="H332" s="25">
        <v>-89241857231</v>
      </c>
      <c r="I332" s="25">
        <v>-78857853769</v>
      </c>
      <c r="J332" s="25">
        <v>53.0886</v>
      </c>
    </row>
    <row r="333" spans="1:10" x14ac:dyDescent="0.25">
      <c r="A333" s="26" t="s">
        <v>99</v>
      </c>
      <c r="B333" t="s">
        <v>849</v>
      </c>
      <c r="C333" s="21">
        <v>-1236300000</v>
      </c>
      <c r="D333" s="21">
        <v>0</v>
      </c>
      <c r="E333" s="21">
        <v>0</v>
      </c>
      <c r="F333" s="21">
        <v>-1236300000</v>
      </c>
      <c r="G333" s="21">
        <v>-241890681</v>
      </c>
      <c r="H333" s="21">
        <v>-841059933</v>
      </c>
      <c r="I333" s="21">
        <v>-395240067</v>
      </c>
      <c r="J333" s="21">
        <v>68.0304</v>
      </c>
    </row>
    <row r="334" spans="1:10" x14ac:dyDescent="0.25">
      <c r="A334" s="26" t="s">
        <v>206</v>
      </c>
      <c r="B334" t="s">
        <v>207</v>
      </c>
      <c r="C334" s="21">
        <v>-166863411000</v>
      </c>
      <c r="D334" s="21">
        <v>0</v>
      </c>
      <c r="E334" s="21">
        <v>0</v>
      </c>
      <c r="F334" s="21">
        <v>-166863411000</v>
      </c>
      <c r="G334" s="21">
        <v>-12765811082</v>
      </c>
      <c r="H334" s="21">
        <v>-88400797298</v>
      </c>
      <c r="I334" s="21">
        <v>-78462613702</v>
      </c>
      <c r="J334" s="21">
        <v>52.977899999999998</v>
      </c>
    </row>
  </sheetData>
  <mergeCells count="2">
    <mergeCell ref="A2:C2"/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C2A3-0F40-4F5A-A033-326879655C37}">
  <sheetPr filterMode="1"/>
  <dimension ref="A1:V487"/>
  <sheetViews>
    <sheetView topLeftCell="K1" workbookViewId="0">
      <selection activeCell="L2" sqref="L2:T2"/>
    </sheetView>
  </sheetViews>
  <sheetFormatPr baseColWidth="10" defaultRowHeight="15.95" customHeight="1" x14ac:dyDescent="0.25"/>
  <cols>
    <col min="1" max="9" width="16.7109375" style="10" customWidth="1"/>
    <col min="10" max="10" width="21" style="10" customWidth="1"/>
    <col min="11" max="11" width="16.7109375" style="10" customWidth="1"/>
    <col min="12" max="12" width="19.85546875" style="10" bestFit="1" customWidth="1"/>
    <col min="13" max="14" width="16.7109375" style="10" customWidth="1"/>
    <col min="15" max="15" width="20.85546875" style="10" bestFit="1" customWidth="1"/>
    <col min="16" max="16" width="17.85546875" style="10" bestFit="1" customWidth="1"/>
    <col min="17" max="17" width="18.85546875" style="10" bestFit="1" customWidth="1"/>
    <col min="18" max="19" width="16.7109375" style="10" customWidth="1"/>
    <col min="20" max="20" width="17.85546875" style="10" bestFit="1" customWidth="1"/>
    <col min="21" max="23" width="16.7109375" style="10" customWidth="1"/>
    <col min="24" max="256" width="11.42578125" style="10"/>
    <col min="257" max="279" width="16.7109375" style="10" customWidth="1"/>
    <col min="280" max="512" width="11.42578125" style="10"/>
    <col min="513" max="535" width="16.7109375" style="10" customWidth="1"/>
    <col min="536" max="768" width="11.42578125" style="10"/>
    <col min="769" max="791" width="16.7109375" style="10" customWidth="1"/>
    <col min="792" max="1024" width="11.42578125" style="10"/>
    <col min="1025" max="1047" width="16.7109375" style="10" customWidth="1"/>
    <col min="1048" max="1280" width="11.42578125" style="10"/>
    <col min="1281" max="1303" width="16.7109375" style="10" customWidth="1"/>
    <col min="1304" max="1536" width="11.42578125" style="10"/>
    <col min="1537" max="1559" width="16.7109375" style="10" customWidth="1"/>
    <col min="1560" max="1792" width="11.42578125" style="10"/>
    <col min="1793" max="1815" width="16.7109375" style="10" customWidth="1"/>
    <col min="1816" max="2048" width="11.42578125" style="10"/>
    <col min="2049" max="2071" width="16.7109375" style="10" customWidth="1"/>
    <col min="2072" max="2304" width="11.42578125" style="10"/>
    <col min="2305" max="2327" width="16.7109375" style="10" customWidth="1"/>
    <col min="2328" max="2560" width="11.42578125" style="10"/>
    <col min="2561" max="2583" width="16.7109375" style="10" customWidth="1"/>
    <col min="2584" max="2816" width="11.42578125" style="10"/>
    <col min="2817" max="2839" width="16.7109375" style="10" customWidth="1"/>
    <col min="2840" max="3072" width="11.42578125" style="10"/>
    <col min="3073" max="3095" width="16.7109375" style="10" customWidth="1"/>
    <col min="3096" max="3328" width="11.42578125" style="10"/>
    <col min="3329" max="3351" width="16.7109375" style="10" customWidth="1"/>
    <col min="3352" max="3584" width="11.42578125" style="10"/>
    <col min="3585" max="3607" width="16.7109375" style="10" customWidth="1"/>
    <col min="3608" max="3840" width="11.42578125" style="10"/>
    <col min="3841" max="3863" width="16.7109375" style="10" customWidth="1"/>
    <col min="3864" max="4096" width="11.42578125" style="10"/>
    <col min="4097" max="4119" width="16.7109375" style="10" customWidth="1"/>
    <col min="4120" max="4352" width="11.42578125" style="10"/>
    <col min="4353" max="4375" width="16.7109375" style="10" customWidth="1"/>
    <col min="4376" max="4608" width="11.42578125" style="10"/>
    <col min="4609" max="4631" width="16.7109375" style="10" customWidth="1"/>
    <col min="4632" max="4864" width="11.42578125" style="10"/>
    <col min="4865" max="4887" width="16.7109375" style="10" customWidth="1"/>
    <col min="4888" max="5120" width="11.42578125" style="10"/>
    <col min="5121" max="5143" width="16.7109375" style="10" customWidth="1"/>
    <col min="5144" max="5376" width="11.42578125" style="10"/>
    <col min="5377" max="5399" width="16.7109375" style="10" customWidth="1"/>
    <col min="5400" max="5632" width="11.42578125" style="10"/>
    <col min="5633" max="5655" width="16.7109375" style="10" customWidth="1"/>
    <col min="5656" max="5888" width="11.42578125" style="10"/>
    <col min="5889" max="5911" width="16.7109375" style="10" customWidth="1"/>
    <col min="5912" max="6144" width="11.42578125" style="10"/>
    <col min="6145" max="6167" width="16.7109375" style="10" customWidth="1"/>
    <col min="6168" max="6400" width="11.42578125" style="10"/>
    <col min="6401" max="6423" width="16.7109375" style="10" customWidth="1"/>
    <col min="6424" max="6656" width="11.42578125" style="10"/>
    <col min="6657" max="6679" width="16.7109375" style="10" customWidth="1"/>
    <col min="6680" max="6912" width="11.42578125" style="10"/>
    <col min="6913" max="6935" width="16.7109375" style="10" customWidth="1"/>
    <col min="6936" max="7168" width="11.42578125" style="10"/>
    <col min="7169" max="7191" width="16.7109375" style="10" customWidth="1"/>
    <col min="7192" max="7424" width="11.42578125" style="10"/>
    <col min="7425" max="7447" width="16.7109375" style="10" customWidth="1"/>
    <col min="7448" max="7680" width="11.42578125" style="10"/>
    <col min="7681" max="7703" width="16.7109375" style="10" customWidth="1"/>
    <col min="7704" max="7936" width="11.42578125" style="10"/>
    <col min="7937" max="7959" width="16.7109375" style="10" customWidth="1"/>
    <col min="7960" max="8192" width="11.42578125" style="10"/>
    <col min="8193" max="8215" width="16.7109375" style="10" customWidth="1"/>
    <col min="8216" max="8448" width="11.42578125" style="10"/>
    <col min="8449" max="8471" width="16.7109375" style="10" customWidth="1"/>
    <col min="8472" max="8704" width="11.42578125" style="10"/>
    <col min="8705" max="8727" width="16.7109375" style="10" customWidth="1"/>
    <col min="8728" max="8960" width="11.42578125" style="10"/>
    <col min="8961" max="8983" width="16.7109375" style="10" customWidth="1"/>
    <col min="8984" max="9216" width="11.42578125" style="10"/>
    <col min="9217" max="9239" width="16.7109375" style="10" customWidth="1"/>
    <col min="9240" max="9472" width="11.42578125" style="10"/>
    <col min="9473" max="9495" width="16.7109375" style="10" customWidth="1"/>
    <col min="9496" max="9728" width="11.42578125" style="10"/>
    <col min="9729" max="9751" width="16.7109375" style="10" customWidth="1"/>
    <col min="9752" max="9984" width="11.42578125" style="10"/>
    <col min="9985" max="10007" width="16.7109375" style="10" customWidth="1"/>
    <col min="10008" max="10240" width="11.42578125" style="10"/>
    <col min="10241" max="10263" width="16.7109375" style="10" customWidth="1"/>
    <col min="10264" max="10496" width="11.42578125" style="10"/>
    <col min="10497" max="10519" width="16.7109375" style="10" customWidth="1"/>
    <col min="10520" max="10752" width="11.42578125" style="10"/>
    <col min="10753" max="10775" width="16.7109375" style="10" customWidth="1"/>
    <col min="10776" max="11008" width="11.42578125" style="10"/>
    <col min="11009" max="11031" width="16.7109375" style="10" customWidth="1"/>
    <col min="11032" max="11264" width="11.42578125" style="10"/>
    <col min="11265" max="11287" width="16.7109375" style="10" customWidth="1"/>
    <col min="11288" max="11520" width="11.42578125" style="10"/>
    <col min="11521" max="11543" width="16.7109375" style="10" customWidth="1"/>
    <col min="11544" max="11776" width="11.42578125" style="10"/>
    <col min="11777" max="11799" width="16.7109375" style="10" customWidth="1"/>
    <col min="11800" max="12032" width="11.42578125" style="10"/>
    <col min="12033" max="12055" width="16.7109375" style="10" customWidth="1"/>
    <col min="12056" max="12288" width="11.42578125" style="10"/>
    <col min="12289" max="12311" width="16.7109375" style="10" customWidth="1"/>
    <col min="12312" max="12544" width="11.42578125" style="10"/>
    <col min="12545" max="12567" width="16.7109375" style="10" customWidth="1"/>
    <col min="12568" max="12800" width="11.42578125" style="10"/>
    <col min="12801" max="12823" width="16.7109375" style="10" customWidth="1"/>
    <col min="12824" max="13056" width="11.42578125" style="10"/>
    <col min="13057" max="13079" width="16.7109375" style="10" customWidth="1"/>
    <col min="13080" max="13312" width="11.42578125" style="10"/>
    <col min="13313" max="13335" width="16.7109375" style="10" customWidth="1"/>
    <col min="13336" max="13568" width="11.42578125" style="10"/>
    <col min="13569" max="13591" width="16.7109375" style="10" customWidth="1"/>
    <col min="13592" max="13824" width="11.42578125" style="10"/>
    <col min="13825" max="13847" width="16.7109375" style="10" customWidth="1"/>
    <col min="13848" max="14080" width="11.42578125" style="10"/>
    <col min="14081" max="14103" width="16.7109375" style="10" customWidth="1"/>
    <col min="14104" max="14336" width="11.42578125" style="10"/>
    <col min="14337" max="14359" width="16.7109375" style="10" customWidth="1"/>
    <col min="14360" max="14592" width="11.42578125" style="10"/>
    <col min="14593" max="14615" width="16.7109375" style="10" customWidth="1"/>
    <col min="14616" max="14848" width="11.42578125" style="10"/>
    <col min="14849" max="14871" width="16.7109375" style="10" customWidth="1"/>
    <col min="14872" max="15104" width="11.42578125" style="10"/>
    <col min="15105" max="15127" width="16.7109375" style="10" customWidth="1"/>
    <col min="15128" max="15360" width="11.42578125" style="10"/>
    <col min="15361" max="15383" width="16.7109375" style="10" customWidth="1"/>
    <col min="15384" max="15616" width="11.42578125" style="10"/>
    <col min="15617" max="15639" width="16.7109375" style="10" customWidth="1"/>
    <col min="15640" max="15872" width="11.42578125" style="10"/>
    <col min="15873" max="15895" width="16.7109375" style="10" customWidth="1"/>
    <col min="15896" max="16128" width="11.42578125" style="10"/>
    <col min="16129" max="16151" width="16.7109375" style="10" customWidth="1"/>
    <col min="16152" max="16384" width="11.42578125" style="10"/>
  </cols>
  <sheetData>
    <row r="1" spans="1:22" ht="15.95" customHeight="1" x14ac:dyDescent="0.25">
      <c r="A1" s="7" t="s">
        <v>207</v>
      </c>
      <c r="B1" s="8">
        <v>2020</v>
      </c>
      <c r="C1" s="7" t="s">
        <v>282</v>
      </c>
      <c r="D1" s="8">
        <v>9</v>
      </c>
      <c r="E1" s="7" t="s">
        <v>283</v>
      </c>
      <c r="F1" s="9">
        <v>44106.604513888888</v>
      </c>
    </row>
    <row r="2" spans="1:22" ht="15.95" customHeight="1" x14ac:dyDescent="0.25">
      <c r="A2" s="7"/>
      <c r="B2" s="8"/>
      <c r="C2" s="7"/>
      <c r="D2" s="8"/>
      <c r="E2" s="7"/>
      <c r="F2" s="9"/>
      <c r="L2" s="11">
        <f>SUBTOTAL(9,L3:L488)</f>
        <v>25981867121000</v>
      </c>
      <c r="M2" s="11">
        <f t="shared" ref="M2:T2" si="0">SUBTOTAL(9,M3:M488)</f>
        <v>56344143690</v>
      </c>
      <c r="N2" s="11">
        <f t="shared" si="0"/>
        <v>914681613769</v>
      </c>
      <c r="O2" s="11">
        <f t="shared" si="0"/>
        <v>26896548734769</v>
      </c>
      <c r="P2" s="11">
        <f t="shared" si="0"/>
        <v>1566128482826.8098</v>
      </c>
      <c r="Q2" s="11">
        <f t="shared" si="0"/>
        <v>17619835214024.828</v>
      </c>
      <c r="R2" s="11">
        <f t="shared" si="0"/>
        <v>0</v>
      </c>
      <c r="S2" s="11">
        <f t="shared" si="0"/>
        <v>0</v>
      </c>
      <c r="T2" s="11">
        <f t="shared" si="0"/>
        <v>9276713520744.168</v>
      </c>
    </row>
    <row r="3" spans="1:22" ht="15.95" customHeight="1" x14ac:dyDescent="0.25">
      <c r="A3" s="12" t="s">
        <v>284</v>
      </c>
      <c r="B3" s="12" t="s">
        <v>285</v>
      </c>
      <c r="C3" s="12" t="s">
        <v>286</v>
      </c>
      <c r="D3" s="12" t="s">
        <v>287</v>
      </c>
      <c r="E3" s="12" t="s">
        <v>288</v>
      </c>
      <c r="F3" s="12" t="s">
        <v>289</v>
      </c>
      <c r="G3" s="12" t="s">
        <v>290</v>
      </c>
      <c r="H3" s="12" t="s">
        <v>291</v>
      </c>
      <c r="I3" s="12" t="s">
        <v>292</v>
      </c>
      <c r="J3" s="12" t="s">
        <v>293</v>
      </c>
      <c r="K3" s="12" t="s">
        <v>294</v>
      </c>
      <c r="L3" s="12" t="s">
        <v>295</v>
      </c>
      <c r="M3" s="12" t="s">
        <v>296</v>
      </c>
      <c r="N3" s="12" t="s">
        <v>297</v>
      </c>
      <c r="O3" s="12" t="s">
        <v>298</v>
      </c>
      <c r="P3" s="12" t="s">
        <v>299</v>
      </c>
      <c r="Q3" s="12" t="s">
        <v>300</v>
      </c>
      <c r="R3" s="12" t="s">
        <v>301</v>
      </c>
      <c r="S3" s="12" t="s">
        <v>302</v>
      </c>
      <c r="T3" s="12" t="s">
        <v>303</v>
      </c>
      <c r="U3" s="12" t="s">
        <v>304</v>
      </c>
      <c r="V3" s="13" t="s">
        <v>305</v>
      </c>
    </row>
    <row r="4" spans="1:22" ht="15.95" hidden="1" customHeight="1" x14ac:dyDescent="0.25">
      <c r="A4" s="14" t="s">
        <v>306</v>
      </c>
      <c r="B4" s="14" t="s">
        <v>307</v>
      </c>
      <c r="C4" s="14" t="s">
        <v>308</v>
      </c>
      <c r="D4" s="14" t="s">
        <v>308</v>
      </c>
      <c r="E4" s="14" t="s">
        <v>308</v>
      </c>
      <c r="F4" s="14" t="s">
        <v>308</v>
      </c>
      <c r="G4" s="14" t="s">
        <v>308</v>
      </c>
      <c r="H4" s="14" t="s">
        <v>308</v>
      </c>
      <c r="I4" s="14" t="s">
        <v>308</v>
      </c>
      <c r="J4" s="14" t="s">
        <v>308</v>
      </c>
      <c r="K4" s="14" t="s">
        <v>309</v>
      </c>
      <c r="L4" s="15">
        <v>38758919000</v>
      </c>
      <c r="M4" s="15">
        <v>0</v>
      </c>
      <c r="N4" s="15">
        <v>0</v>
      </c>
      <c r="O4" s="15">
        <v>38758919000</v>
      </c>
      <c r="P4" s="15">
        <v>0</v>
      </c>
      <c r="Q4" s="15">
        <v>0</v>
      </c>
      <c r="R4" s="15">
        <v>0</v>
      </c>
      <c r="S4" s="15">
        <v>0</v>
      </c>
      <c r="T4" s="15">
        <v>38758919000</v>
      </c>
      <c r="U4" s="14" t="s">
        <v>310</v>
      </c>
      <c r="V4" s="16" t="s">
        <v>311</v>
      </c>
    </row>
    <row r="5" spans="1:22" ht="15.95" hidden="1" customHeight="1" x14ac:dyDescent="0.25">
      <c r="A5" s="14" t="s">
        <v>306</v>
      </c>
      <c r="B5" s="14" t="s">
        <v>307</v>
      </c>
      <c r="C5" s="14" t="s">
        <v>312</v>
      </c>
      <c r="D5" s="14" t="s">
        <v>313</v>
      </c>
      <c r="E5" s="14" t="s">
        <v>314</v>
      </c>
      <c r="F5" s="14" t="s">
        <v>315</v>
      </c>
      <c r="G5" s="14" t="s">
        <v>316</v>
      </c>
      <c r="H5" s="14" t="s">
        <v>317</v>
      </c>
      <c r="I5" s="14" t="s">
        <v>317</v>
      </c>
      <c r="J5" s="14" t="s">
        <v>317</v>
      </c>
      <c r="K5" s="14" t="s">
        <v>318</v>
      </c>
      <c r="L5" s="15">
        <v>0</v>
      </c>
      <c r="M5" s="15">
        <v>0</v>
      </c>
      <c r="N5" s="15">
        <v>0</v>
      </c>
      <c r="O5" s="15">
        <v>0</v>
      </c>
      <c r="P5" s="15">
        <v>-10000</v>
      </c>
      <c r="Q5" s="15">
        <v>25320160.82</v>
      </c>
      <c r="R5" s="15">
        <v>0</v>
      </c>
      <c r="S5" s="15">
        <v>0</v>
      </c>
      <c r="T5" s="15">
        <v>-25320160.82</v>
      </c>
      <c r="U5" s="14" t="s">
        <v>310</v>
      </c>
      <c r="V5" s="16" t="s">
        <v>311</v>
      </c>
    </row>
    <row r="6" spans="1:22" ht="15.95" hidden="1" customHeight="1" x14ac:dyDescent="0.25">
      <c r="A6" s="14" t="s">
        <v>306</v>
      </c>
      <c r="B6" s="14" t="s">
        <v>307</v>
      </c>
      <c r="C6" s="14" t="s">
        <v>312</v>
      </c>
      <c r="D6" s="14" t="s">
        <v>313</v>
      </c>
      <c r="E6" s="14" t="s">
        <v>314</v>
      </c>
      <c r="F6" s="14" t="s">
        <v>315</v>
      </c>
      <c r="G6" s="14" t="s">
        <v>316</v>
      </c>
      <c r="H6" s="14" t="s">
        <v>319</v>
      </c>
      <c r="I6" s="14" t="s">
        <v>319</v>
      </c>
      <c r="J6" s="14" t="s">
        <v>319</v>
      </c>
      <c r="K6" s="14" t="s">
        <v>84</v>
      </c>
      <c r="L6" s="15">
        <v>0</v>
      </c>
      <c r="M6" s="15">
        <v>0</v>
      </c>
      <c r="N6" s="15">
        <v>0</v>
      </c>
      <c r="O6" s="15">
        <v>0</v>
      </c>
      <c r="P6" s="15">
        <v>1404106.88</v>
      </c>
      <c r="Q6" s="15">
        <v>7814606.8799999999</v>
      </c>
      <c r="R6" s="15">
        <v>0</v>
      </c>
      <c r="S6" s="15">
        <v>0</v>
      </c>
      <c r="T6" s="15">
        <v>-7814606.8799999999</v>
      </c>
      <c r="U6" s="14" t="s">
        <v>310</v>
      </c>
      <c r="V6" s="16" t="s">
        <v>311</v>
      </c>
    </row>
    <row r="7" spans="1:22" ht="15.95" hidden="1" customHeight="1" x14ac:dyDescent="0.25">
      <c r="A7" s="14" t="s">
        <v>306</v>
      </c>
      <c r="B7" s="14" t="s">
        <v>307</v>
      </c>
      <c r="C7" s="14" t="s">
        <v>312</v>
      </c>
      <c r="D7" s="14" t="s">
        <v>313</v>
      </c>
      <c r="E7" s="14" t="s">
        <v>314</v>
      </c>
      <c r="F7" s="14" t="s">
        <v>320</v>
      </c>
      <c r="G7" s="14" t="s">
        <v>321</v>
      </c>
      <c r="H7" s="14" t="s">
        <v>322</v>
      </c>
      <c r="I7" s="14" t="s">
        <v>323</v>
      </c>
      <c r="J7" s="14" t="s">
        <v>324</v>
      </c>
      <c r="K7" s="14" t="s">
        <v>325</v>
      </c>
      <c r="L7" s="15">
        <v>800000</v>
      </c>
      <c r="M7" s="15">
        <v>0</v>
      </c>
      <c r="N7" s="15">
        <v>0</v>
      </c>
      <c r="O7" s="15">
        <v>800000</v>
      </c>
      <c r="P7" s="15">
        <v>16422</v>
      </c>
      <c r="Q7" s="15">
        <v>194766</v>
      </c>
      <c r="R7" s="15">
        <v>0</v>
      </c>
      <c r="S7" s="15">
        <v>0</v>
      </c>
      <c r="T7" s="15">
        <v>605234</v>
      </c>
      <c r="U7" s="14" t="s">
        <v>310</v>
      </c>
      <c r="V7" s="16" t="s">
        <v>311</v>
      </c>
    </row>
    <row r="8" spans="1:22" ht="15.95" hidden="1" customHeight="1" x14ac:dyDescent="0.25">
      <c r="A8" s="14" t="s">
        <v>306</v>
      </c>
      <c r="B8" s="14" t="s">
        <v>307</v>
      </c>
      <c r="C8" s="14" t="s">
        <v>312</v>
      </c>
      <c r="D8" s="14" t="s">
        <v>326</v>
      </c>
      <c r="E8" s="14" t="s">
        <v>327</v>
      </c>
      <c r="F8" s="14" t="s">
        <v>328</v>
      </c>
      <c r="G8" s="14" t="s">
        <v>329</v>
      </c>
      <c r="H8" s="14" t="s">
        <v>329</v>
      </c>
      <c r="I8" s="14" t="s">
        <v>329</v>
      </c>
      <c r="J8" s="14" t="s">
        <v>329</v>
      </c>
      <c r="K8" s="14" t="s">
        <v>187</v>
      </c>
      <c r="L8" s="15">
        <v>32000000</v>
      </c>
      <c r="M8" s="15">
        <v>0</v>
      </c>
      <c r="N8" s="15">
        <v>0</v>
      </c>
      <c r="O8" s="15">
        <v>32000000</v>
      </c>
      <c r="P8" s="15">
        <v>0</v>
      </c>
      <c r="Q8" s="15">
        <v>0</v>
      </c>
      <c r="R8" s="15">
        <v>0</v>
      </c>
      <c r="S8" s="15">
        <v>0</v>
      </c>
      <c r="T8" s="15">
        <v>32000000</v>
      </c>
      <c r="U8" s="14" t="s">
        <v>310</v>
      </c>
      <c r="V8" s="16" t="s">
        <v>311</v>
      </c>
    </row>
    <row r="9" spans="1:22" ht="15.95" hidden="1" customHeight="1" x14ac:dyDescent="0.25">
      <c r="A9" s="14" t="s">
        <v>306</v>
      </c>
      <c r="B9" s="14" t="s">
        <v>307</v>
      </c>
      <c r="C9" s="14" t="s">
        <v>312</v>
      </c>
      <c r="D9" s="14" t="s">
        <v>326</v>
      </c>
      <c r="E9" s="14" t="s">
        <v>330</v>
      </c>
      <c r="F9" s="14" t="s">
        <v>331</v>
      </c>
      <c r="G9" s="14" t="s">
        <v>331</v>
      </c>
      <c r="H9" s="14" t="s">
        <v>331</v>
      </c>
      <c r="I9" s="14" t="s">
        <v>331</v>
      </c>
      <c r="J9" s="14" t="s">
        <v>331</v>
      </c>
      <c r="K9" s="14" t="s">
        <v>332</v>
      </c>
      <c r="L9" s="15">
        <v>0</v>
      </c>
      <c r="M9" s="15">
        <v>0</v>
      </c>
      <c r="N9" s="15">
        <v>661541831</v>
      </c>
      <c r="O9" s="15">
        <v>661541831</v>
      </c>
      <c r="P9" s="15">
        <v>0</v>
      </c>
      <c r="Q9" s="15">
        <v>661541831</v>
      </c>
      <c r="R9" s="15">
        <v>0</v>
      </c>
      <c r="S9" s="15">
        <v>0</v>
      </c>
      <c r="T9" s="15">
        <v>0</v>
      </c>
      <c r="U9" s="14" t="s">
        <v>310</v>
      </c>
      <c r="V9" s="16" t="s">
        <v>311</v>
      </c>
    </row>
    <row r="10" spans="1:22" ht="15.95" hidden="1" customHeight="1" x14ac:dyDescent="0.25">
      <c r="A10" s="14" t="s">
        <v>306</v>
      </c>
      <c r="B10" s="14" t="s">
        <v>307</v>
      </c>
      <c r="C10" s="14" t="s">
        <v>312</v>
      </c>
      <c r="D10" s="14" t="s">
        <v>326</v>
      </c>
      <c r="E10" s="14" t="s">
        <v>333</v>
      </c>
      <c r="F10" s="14" t="s">
        <v>333</v>
      </c>
      <c r="G10" s="14" t="s">
        <v>333</v>
      </c>
      <c r="H10" s="14" t="s">
        <v>333</v>
      </c>
      <c r="I10" s="14" t="s">
        <v>333</v>
      </c>
      <c r="J10" s="14" t="s">
        <v>333</v>
      </c>
      <c r="K10" s="14" t="s">
        <v>199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10294617</v>
      </c>
      <c r="R10" s="15">
        <v>0</v>
      </c>
      <c r="S10" s="15">
        <v>0</v>
      </c>
      <c r="T10" s="15">
        <v>-10294617</v>
      </c>
      <c r="U10" s="14" t="s">
        <v>310</v>
      </c>
      <c r="V10" s="16" t="s">
        <v>311</v>
      </c>
    </row>
    <row r="11" spans="1:22" ht="15.95" hidden="1" customHeight="1" x14ac:dyDescent="0.25">
      <c r="A11" s="14" t="s">
        <v>306</v>
      </c>
      <c r="B11" s="14" t="s">
        <v>307</v>
      </c>
      <c r="C11" s="14" t="s">
        <v>312</v>
      </c>
      <c r="D11" s="14" t="s">
        <v>334</v>
      </c>
      <c r="E11" s="14" t="s">
        <v>335</v>
      </c>
      <c r="F11" s="14" t="s">
        <v>336</v>
      </c>
      <c r="G11" s="14" t="s">
        <v>336</v>
      </c>
      <c r="H11" s="14" t="s">
        <v>336</v>
      </c>
      <c r="I11" s="14" t="s">
        <v>336</v>
      </c>
      <c r="J11" s="14" t="s">
        <v>336</v>
      </c>
      <c r="K11" s="14" t="s">
        <v>207</v>
      </c>
      <c r="L11" s="15">
        <v>40813177000</v>
      </c>
      <c r="M11" s="15">
        <v>0</v>
      </c>
      <c r="N11" s="15">
        <v>0</v>
      </c>
      <c r="O11" s="15">
        <v>40813177000</v>
      </c>
      <c r="P11" s="15">
        <v>6827056053</v>
      </c>
      <c r="Q11" s="15">
        <v>15087032447</v>
      </c>
      <c r="R11" s="15">
        <v>0</v>
      </c>
      <c r="S11" s="15">
        <v>0</v>
      </c>
      <c r="T11" s="15">
        <v>25726144553</v>
      </c>
      <c r="U11" s="14" t="s">
        <v>310</v>
      </c>
      <c r="V11" s="16" t="s">
        <v>311</v>
      </c>
    </row>
    <row r="12" spans="1:22" ht="15.95" hidden="1" customHeight="1" x14ac:dyDescent="0.25">
      <c r="A12" s="14" t="s">
        <v>337</v>
      </c>
      <c r="B12" s="14" t="s">
        <v>307</v>
      </c>
      <c r="C12" s="14" t="s">
        <v>308</v>
      </c>
      <c r="D12" s="14" t="s">
        <v>308</v>
      </c>
      <c r="E12" s="14" t="s">
        <v>308</v>
      </c>
      <c r="F12" s="14" t="s">
        <v>308</v>
      </c>
      <c r="G12" s="14" t="s">
        <v>308</v>
      </c>
      <c r="H12" s="14" t="s">
        <v>308</v>
      </c>
      <c r="I12" s="14" t="s">
        <v>308</v>
      </c>
      <c r="J12" s="14" t="s">
        <v>308</v>
      </c>
      <c r="K12" s="14" t="s">
        <v>309</v>
      </c>
      <c r="L12" s="15">
        <v>31701000000</v>
      </c>
      <c r="M12" s="15">
        <v>0</v>
      </c>
      <c r="N12" s="15">
        <v>-6172962465</v>
      </c>
      <c r="O12" s="15">
        <v>25528037535</v>
      </c>
      <c r="P12" s="15">
        <v>0</v>
      </c>
      <c r="Q12" s="15">
        <v>25528037535</v>
      </c>
      <c r="R12" s="15">
        <v>0</v>
      </c>
      <c r="S12" s="15">
        <v>0</v>
      </c>
      <c r="T12" s="15">
        <v>0</v>
      </c>
      <c r="U12" s="14" t="s">
        <v>310</v>
      </c>
      <c r="V12" s="16" t="s">
        <v>311</v>
      </c>
    </row>
    <row r="13" spans="1:22" ht="15.95" hidden="1" customHeight="1" x14ac:dyDescent="0.25">
      <c r="A13" s="14" t="s">
        <v>337</v>
      </c>
      <c r="B13" s="14" t="s">
        <v>307</v>
      </c>
      <c r="C13" s="14" t="s">
        <v>312</v>
      </c>
      <c r="D13" s="14" t="s">
        <v>313</v>
      </c>
      <c r="E13" s="14" t="s">
        <v>314</v>
      </c>
      <c r="F13" s="14" t="s">
        <v>315</v>
      </c>
      <c r="G13" s="14" t="s">
        <v>316</v>
      </c>
      <c r="H13" s="14" t="s">
        <v>317</v>
      </c>
      <c r="I13" s="14" t="s">
        <v>317</v>
      </c>
      <c r="J13" s="14" t="s">
        <v>317</v>
      </c>
      <c r="K13" s="14" t="s">
        <v>318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7132587</v>
      </c>
      <c r="R13" s="15">
        <v>0</v>
      </c>
      <c r="S13" s="15">
        <v>0</v>
      </c>
      <c r="T13" s="15">
        <v>-7132587</v>
      </c>
      <c r="U13" s="14" t="s">
        <v>310</v>
      </c>
      <c r="V13" s="16" t="s">
        <v>311</v>
      </c>
    </row>
    <row r="14" spans="1:22" ht="15.95" hidden="1" customHeight="1" x14ac:dyDescent="0.25">
      <c r="A14" s="14" t="s">
        <v>337</v>
      </c>
      <c r="B14" s="14" t="s">
        <v>307</v>
      </c>
      <c r="C14" s="14" t="s">
        <v>312</v>
      </c>
      <c r="D14" s="14" t="s">
        <v>313</v>
      </c>
      <c r="E14" s="14" t="s">
        <v>314</v>
      </c>
      <c r="F14" s="14" t="s">
        <v>320</v>
      </c>
      <c r="G14" s="14" t="s">
        <v>321</v>
      </c>
      <c r="H14" s="14" t="s">
        <v>322</v>
      </c>
      <c r="I14" s="14" t="s">
        <v>323</v>
      </c>
      <c r="J14" s="14" t="s">
        <v>324</v>
      </c>
      <c r="K14" s="14" t="s">
        <v>325</v>
      </c>
      <c r="L14" s="15">
        <v>352000</v>
      </c>
      <c r="M14" s="15">
        <v>0</v>
      </c>
      <c r="N14" s="15">
        <v>0</v>
      </c>
      <c r="O14" s="15">
        <v>352000</v>
      </c>
      <c r="P14" s="15">
        <v>0</v>
      </c>
      <c r="Q14" s="15">
        <v>199980</v>
      </c>
      <c r="R14" s="15">
        <v>0</v>
      </c>
      <c r="S14" s="15">
        <v>0</v>
      </c>
      <c r="T14" s="15">
        <v>152020</v>
      </c>
      <c r="U14" s="14" t="s">
        <v>310</v>
      </c>
      <c r="V14" s="16" t="s">
        <v>311</v>
      </c>
    </row>
    <row r="15" spans="1:22" ht="15.95" hidden="1" customHeight="1" x14ac:dyDescent="0.25">
      <c r="A15" s="14" t="s">
        <v>337</v>
      </c>
      <c r="B15" s="14" t="s">
        <v>307</v>
      </c>
      <c r="C15" s="14" t="s">
        <v>312</v>
      </c>
      <c r="D15" s="14" t="s">
        <v>326</v>
      </c>
      <c r="E15" s="14" t="s">
        <v>327</v>
      </c>
      <c r="F15" s="14" t="s">
        <v>328</v>
      </c>
      <c r="G15" s="14" t="s">
        <v>329</v>
      </c>
      <c r="H15" s="14" t="s">
        <v>329</v>
      </c>
      <c r="I15" s="14" t="s">
        <v>329</v>
      </c>
      <c r="J15" s="14" t="s">
        <v>329</v>
      </c>
      <c r="K15" s="14" t="s">
        <v>187</v>
      </c>
      <c r="L15" s="15">
        <v>15585000</v>
      </c>
      <c r="M15" s="15">
        <v>0</v>
      </c>
      <c r="N15" s="15">
        <v>0</v>
      </c>
      <c r="O15" s="15">
        <v>15585000</v>
      </c>
      <c r="P15" s="15">
        <v>85035</v>
      </c>
      <c r="Q15" s="15">
        <v>1388187</v>
      </c>
      <c r="R15" s="15">
        <v>0</v>
      </c>
      <c r="S15" s="15">
        <v>0</v>
      </c>
      <c r="T15" s="15">
        <v>14196813</v>
      </c>
      <c r="U15" s="14" t="s">
        <v>310</v>
      </c>
      <c r="V15" s="16" t="s">
        <v>311</v>
      </c>
    </row>
    <row r="16" spans="1:22" ht="15.95" hidden="1" customHeight="1" x14ac:dyDescent="0.25">
      <c r="A16" s="14" t="s">
        <v>337</v>
      </c>
      <c r="B16" s="14" t="s">
        <v>307</v>
      </c>
      <c r="C16" s="14" t="s">
        <v>312</v>
      </c>
      <c r="D16" s="14" t="s">
        <v>326</v>
      </c>
      <c r="E16" s="14" t="s">
        <v>330</v>
      </c>
      <c r="F16" s="14" t="s">
        <v>331</v>
      </c>
      <c r="G16" s="14" t="s">
        <v>331</v>
      </c>
      <c r="H16" s="14" t="s">
        <v>331</v>
      </c>
      <c r="I16" s="14" t="s">
        <v>331</v>
      </c>
      <c r="J16" s="14" t="s">
        <v>331</v>
      </c>
      <c r="K16" s="14" t="s">
        <v>332</v>
      </c>
      <c r="L16" s="15">
        <v>0</v>
      </c>
      <c r="M16" s="15">
        <v>0</v>
      </c>
      <c r="N16" s="15">
        <v>2754208671</v>
      </c>
      <c r="O16" s="15">
        <v>2754208671</v>
      </c>
      <c r="P16" s="15">
        <v>0</v>
      </c>
      <c r="Q16" s="15">
        <v>2754208671</v>
      </c>
      <c r="R16" s="15">
        <v>0</v>
      </c>
      <c r="S16" s="15">
        <v>0</v>
      </c>
      <c r="T16" s="15">
        <v>0</v>
      </c>
      <c r="U16" s="14" t="s">
        <v>310</v>
      </c>
      <c r="V16" s="16" t="s">
        <v>311</v>
      </c>
    </row>
    <row r="17" spans="1:22" ht="15.95" hidden="1" customHeight="1" x14ac:dyDescent="0.25">
      <c r="A17" s="14" t="s">
        <v>337</v>
      </c>
      <c r="B17" s="14" t="s">
        <v>307</v>
      </c>
      <c r="C17" s="14" t="s">
        <v>312</v>
      </c>
      <c r="D17" s="14" t="s">
        <v>326</v>
      </c>
      <c r="E17" s="14" t="s">
        <v>333</v>
      </c>
      <c r="F17" s="14" t="s">
        <v>333</v>
      </c>
      <c r="G17" s="14" t="s">
        <v>333</v>
      </c>
      <c r="H17" s="14" t="s">
        <v>333</v>
      </c>
      <c r="I17" s="14" t="s">
        <v>333</v>
      </c>
      <c r="J17" s="14" t="s">
        <v>333</v>
      </c>
      <c r="K17" s="14" t="s">
        <v>199</v>
      </c>
      <c r="L17" s="15">
        <v>40000000</v>
      </c>
      <c r="M17" s="15">
        <v>0</v>
      </c>
      <c r="N17" s="15">
        <v>0</v>
      </c>
      <c r="O17" s="15">
        <v>40000000</v>
      </c>
      <c r="P17" s="15">
        <v>0</v>
      </c>
      <c r="Q17" s="15">
        <v>5499961</v>
      </c>
      <c r="R17" s="15">
        <v>0</v>
      </c>
      <c r="S17" s="15">
        <v>0</v>
      </c>
      <c r="T17" s="15">
        <v>34500039</v>
      </c>
      <c r="U17" s="14" t="s">
        <v>310</v>
      </c>
      <c r="V17" s="16" t="s">
        <v>311</v>
      </c>
    </row>
    <row r="18" spans="1:22" ht="15.95" hidden="1" customHeight="1" x14ac:dyDescent="0.25">
      <c r="A18" s="14" t="s">
        <v>337</v>
      </c>
      <c r="B18" s="14" t="s">
        <v>307</v>
      </c>
      <c r="C18" s="14" t="s">
        <v>312</v>
      </c>
      <c r="D18" s="14" t="s">
        <v>334</v>
      </c>
      <c r="E18" s="14" t="s">
        <v>335</v>
      </c>
      <c r="F18" s="14" t="s">
        <v>336</v>
      </c>
      <c r="G18" s="14" t="s">
        <v>336</v>
      </c>
      <c r="H18" s="14" t="s">
        <v>336</v>
      </c>
      <c r="I18" s="14" t="s">
        <v>336</v>
      </c>
      <c r="J18" s="14" t="s">
        <v>336</v>
      </c>
      <c r="K18" s="14" t="s">
        <v>207</v>
      </c>
      <c r="L18" s="15">
        <v>18258811000</v>
      </c>
      <c r="M18" s="15">
        <v>0</v>
      </c>
      <c r="N18" s="15">
        <v>0</v>
      </c>
      <c r="O18" s="15">
        <v>18258811000</v>
      </c>
      <c r="P18" s="15">
        <v>4391687642</v>
      </c>
      <c r="Q18" s="15">
        <v>5879217859</v>
      </c>
      <c r="R18" s="15">
        <v>0</v>
      </c>
      <c r="S18" s="15">
        <v>0</v>
      </c>
      <c r="T18" s="15">
        <v>12379593141</v>
      </c>
      <c r="U18" s="14" t="s">
        <v>310</v>
      </c>
      <c r="V18" s="16" t="s">
        <v>311</v>
      </c>
    </row>
    <row r="19" spans="1:22" ht="15.95" hidden="1" customHeight="1" x14ac:dyDescent="0.25">
      <c r="A19" s="14" t="s">
        <v>338</v>
      </c>
      <c r="B19" s="14" t="s">
        <v>307</v>
      </c>
      <c r="C19" s="14" t="s">
        <v>308</v>
      </c>
      <c r="D19" s="14" t="s">
        <v>308</v>
      </c>
      <c r="E19" s="14" t="s">
        <v>308</v>
      </c>
      <c r="F19" s="14" t="s">
        <v>308</v>
      </c>
      <c r="G19" s="14" t="s">
        <v>308</v>
      </c>
      <c r="H19" s="14" t="s">
        <v>308</v>
      </c>
      <c r="I19" s="14" t="s">
        <v>308</v>
      </c>
      <c r="J19" s="14" t="s">
        <v>308</v>
      </c>
      <c r="K19" s="14" t="s">
        <v>309</v>
      </c>
      <c r="L19" s="15">
        <v>27169054000</v>
      </c>
      <c r="M19" s="15">
        <v>0</v>
      </c>
      <c r="N19" s="15">
        <v>-6420219528</v>
      </c>
      <c r="O19" s="15">
        <v>20748834472</v>
      </c>
      <c r="P19" s="15">
        <v>0</v>
      </c>
      <c r="Q19" s="15">
        <v>20748834472</v>
      </c>
      <c r="R19" s="15">
        <v>0</v>
      </c>
      <c r="S19" s="15">
        <v>0</v>
      </c>
      <c r="T19" s="15">
        <v>0</v>
      </c>
      <c r="U19" s="14" t="s">
        <v>310</v>
      </c>
      <c r="V19" s="16" t="s">
        <v>311</v>
      </c>
    </row>
    <row r="20" spans="1:22" ht="15.95" hidden="1" customHeight="1" x14ac:dyDescent="0.25">
      <c r="A20" s="14" t="s">
        <v>338</v>
      </c>
      <c r="B20" s="14" t="s">
        <v>307</v>
      </c>
      <c r="C20" s="14" t="s">
        <v>312</v>
      </c>
      <c r="D20" s="14" t="s">
        <v>313</v>
      </c>
      <c r="E20" s="14" t="s">
        <v>314</v>
      </c>
      <c r="F20" s="14" t="s">
        <v>315</v>
      </c>
      <c r="G20" s="14" t="s">
        <v>316</v>
      </c>
      <c r="H20" s="14" t="s">
        <v>317</v>
      </c>
      <c r="I20" s="14" t="s">
        <v>317</v>
      </c>
      <c r="J20" s="14" t="s">
        <v>317</v>
      </c>
      <c r="K20" s="14" t="s">
        <v>318</v>
      </c>
      <c r="L20" s="15">
        <v>0</v>
      </c>
      <c r="M20" s="15">
        <v>0</v>
      </c>
      <c r="N20" s="15">
        <v>0</v>
      </c>
      <c r="O20" s="15">
        <v>0</v>
      </c>
      <c r="P20" s="15">
        <v>3367545.82</v>
      </c>
      <c r="Q20" s="15">
        <v>13527305.82</v>
      </c>
      <c r="R20" s="15">
        <v>0</v>
      </c>
      <c r="S20" s="15">
        <v>0</v>
      </c>
      <c r="T20" s="15">
        <v>-13527305.82</v>
      </c>
      <c r="U20" s="14" t="s">
        <v>310</v>
      </c>
      <c r="V20" s="16" t="s">
        <v>311</v>
      </c>
    </row>
    <row r="21" spans="1:22" ht="15.95" hidden="1" customHeight="1" x14ac:dyDescent="0.25">
      <c r="A21" s="14" t="s">
        <v>338</v>
      </c>
      <c r="B21" s="14" t="s">
        <v>307</v>
      </c>
      <c r="C21" s="14" t="s">
        <v>312</v>
      </c>
      <c r="D21" s="14" t="s">
        <v>313</v>
      </c>
      <c r="E21" s="14" t="s">
        <v>314</v>
      </c>
      <c r="F21" s="14" t="s">
        <v>315</v>
      </c>
      <c r="G21" s="14" t="s">
        <v>316</v>
      </c>
      <c r="H21" s="14" t="s">
        <v>319</v>
      </c>
      <c r="I21" s="14" t="s">
        <v>319</v>
      </c>
      <c r="J21" s="14" t="s">
        <v>319</v>
      </c>
      <c r="K21" s="14" t="s">
        <v>84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763000</v>
      </c>
      <c r="R21" s="15">
        <v>0</v>
      </c>
      <c r="S21" s="15">
        <v>0</v>
      </c>
      <c r="T21" s="15">
        <v>-763000</v>
      </c>
      <c r="U21" s="14" t="s">
        <v>310</v>
      </c>
      <c r="V21" s="16" t="s">
        <v>311</v>
      </c>
    </row>
    <row r="22" spans="1:22" ht="15.95" hidden="1" customHeight="1" x14ac:dyDescent="0.25">
      <c r="A22" s="14" t="s">
        <v>338</v>
      </c>
      <c r="B22" s="14" t="s">
        <v>307</v>
      </c>
      <c r="C22" s="14" t="s">
        <v>312</v>
      </c>
      <c r="D22" s="14" t="s">
        <v>313</v>
      </c>
      <c r="E22" s="14" t="s">
        <v>314</v>
      </c>
      <c r="F22" s="14" t="s">
        <v>320</v>
      </c>
      <c r="G22" s="14" t="s">
        <v>321</v>
      </c>
      <c r="H22" s="14" t="s">
        <v>322</v>
      </c>
      <c r="I22" s="14" t="s">
        <v>323</v>
      </c>
      <c r="J22" s="14" t="s">
        <v>324</v>
      </c>
      <c r="K22" s="14" t="s">
        <v>325</v>
      </c>
      <c r="L22" s="15">
        <v>4587000</v>
      </c>
      <c r="M22" s="15">
        <v>0</v>
      </c>
      <c r="N22" s="15">
        <v>0</v>
      </c>
      <c r="O22" s="15">
        <v>4587000</v>
      </c>
      <c r="P22" s="15">
        <v>0</v>
      </c>
      <c r="Q22" s="15">
        <v>61588</v>
      </c>
      <c r="R22" s="15">
        <v>0</v>
      </c>
      <c r="S22" s="15">
        <v>0</v>
      </c>
      <c r="T22" s="15">
        <v>4525412</v>
      </c>
      <c r="U22" s="14" t="s">
        <v>310</v>
      </c>
      <c r="V22" s="16" t="s">
        <v>311</v>
      </c>
    </row>
    <row r="23" spans="1:22" ht="15.95" hidden="1" customHeight="1" x14ac:dyDescent="0.25">
      <c r="A23" s="14" t="s">
        <v>338</v>
      </c>
      <c r="B23" s="14" t="s">
        <v>307</v>
      </c>
      <c r="C23" s="14" t="s">
        <v>312</v>
      </c>
      <c r="D23" s="14" t="s">
        <v>326</v>
      </c>
      <c r="E23" s="14" t="s">
        <v>327</v>
      </c>
      <c r="F23" s="14" t="s">
        <v>328</v>
      </c>
      <c r="G23" s="14" t="s">
        <v>329</v>
      </c>
      <c r="H23" s="14" t="s">
        <v>329</v>
      </c>
      <c r="I23" s="14" t="s">
        <v>329</v>
      </c>
      <c r="J23" s="14" t="s">
        <v>329</v>
      </c>
      <c r="K23" s="14" t="s">
        <v>187</v>
      </c>
      <c r="L23" s="15">
        <v>13116000</v>
      </c>
      <c r="M23" s="15">
        <v>0</v>
      </c>
      <c r="N23" s="15">
        <v>0</v>
      </c>
      <c r="O23" s="15">
        <v>13116000</v>
      </c>
      <c r="P23" s="15">
        <v>0</v>
      </c>
      <c r="Q23" s="15">
        <v>24169989.16</v>
      </c>
      <c r="R23" s="15">
        <v>0</v>
      </c>
      <c r="S23" s="15">
        <v>0</v>
      </c>
      <c r="T23" s="15">
        <v>-11053989.16</v>
      </c>
      <c r="U23" s="14" t="s">
        <v>310</v>
      </c>
      <c r="V23" s="16" t="s">
        <v>311</v>
      </c>
    </row>
    <row r="24" spans="1:22" ht="15.95" hidden="1" customHeight="1" x14ac:dyDescent="0.25">
      <c r="A24" s="14" t="s">
        <v>338</v>
      </c>
      <c r="B24" s="14" t="s">
        <v>307</v>
      </c>
      <c r="C24" s="14" t="s">
        <v>312</v>
      </c>
      <c r="D24" s="14" t="s">
        <v>326</v>
      </c>
      <c r="E24" s="14" t="s">
        <v>330</v>
      </c>
      <c r="F24" s="14" t="s">
        <v>331</v>
      </c>
      <c r="G24" s="14" t="s">
        <v>331</v>
      </c>
      <c r="H24" s="14" t="s">
        <v>331</v>
      </c>
      <c r="I24" s="14" t="s">
        <v>331</v>
      </c>
      <c r="J24" s="14" t="s">
        <v>331</v>
      </c>
      <c r="K24" s="14" t="s">
        <v>332</v>
      </c>
      <c r="L24" s="15">
        <v>0</v>
      </c>
      <c r="M24" s="15">
        <v>0</v>
      </c>
      <c r="N24" s="15">
        <v>1095981566</v>
      </c>
      <c r="O24" s="15">
        <v>1095981566</v>
      </c>
      <c r="P24" s="15">
        <v>0</v>
      </c>
      <c r="Q24" s="15">
        <v>1095981566</v>
      </c>
      <c r="R24" s="15">
        <v>0</v>
      </c>
      <c r="S24" s="15">
        <v>0</v>
      </c>
      <c r="T24" s="15">
        <v>0</v>
      </c>
      <c r="U24" s="14" t="s">
        <v>310</v>
      </c>
      <c r="V24" s="16" t="s">
        <v>311</v>
      </c>
    </row>
    <row r="25" spans="1:22" ht="15.95" hidden="1" customHeight="1" x14ac:dyDescent="0.25">
      <c r="A25" s="14" t="s">
        <v>338</v>
      </c>
      <c r="B25" s="14" t="s">
        <v>307</v>
      </c>
      <c r="C25" s="14" t="s">
        <v>312</v>
      </c>
      <c r="D25" s="14" t="s">
        <v>326</v>
      </c>
      <c r="E25" s="14" t="s">
        <v>333</v>
      </c>
      <c r="F25" s="14" t="s">
        <v>333</v>
      </c>
      <c r="G25" s="14" t="s">
        <v>333</v>
      </c>
      <c r="H25" s="14" t="s">
        <v>333</v>
      </c>
      <c r="I25" s="14" t="s">
        <v>333</v>
      </c>
      <c r="J25" s="14" t="s">
        <v>333</v>
      </c>
      <c r="K25" s="14" t="s">
        <v>199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20073373</v>
      </c>
      <c r="R25" s="15">
        <v>0</v>
      </c>
      <c r="S25" s="15">
        <v>0</v>
      </c>
      <c r="T25" s="15">
        <v>-20073373</v>
      </c>
      <c r="U25" s="14" t="s">
        <v>310</v>
      </c>
      <c r="V25" s="16" t="s">
        <v>311</v>
      </c>
    </row>
    <row r="26" spans="1:22" ht="15.95" hidden="1" customHeight="1" x14ac:dyDescent="0.25">
      <c r="A26" s="14" t="s">
        <v>338</v>
      </c>
      <c r="B26" s="14" t="s">
        <v>307</v>
      </c>
      <c r="C26" s="14" t="s">
        <v>312</v>
      </c>
      <c r="D26" s="14" t="s">
        <v>334</v>
      </c>
      <c r="E26" s="14" t="s">
        <v>335</v>
      </c>
      <c r="F26" s="14" t="s">
        <v>336</v>
      </c>
      <c r="G26" s="14" t="s">
        <v>336</v>
      </c>
      <c r="H26" s="14" t="s">
        <v>336</v>
      </c>
      <c r="I26" s="14" t="s">
        <v>336</v>
      </c>
      <c r="J26" s="14" t="s">
        <v>336</v>
      </c>
      <c r="K26" s="14" t="s">
        <v>207</v>
      </c>
      <c r="L26" s="15">
        <v>28249808000</v>
      </c>
      <c r="M26" s="15">
        <v>0</v>
      </c>
      <c r="N26" s="15">
        <v>0</v>
      </c>
      <c r="O26" s="15">
        <v>28249808000</v>
      </c>
      <c r="P26" s="15">
        <v>6308067957</v>
      </c>
      <c r="Q26" s="15">
        <v>8683336044</v>
      </c>
      <c r="R26" s="15">
        <v>0</v>
      </c>
      <c r="S26" s="15">
        <v>0</v>
      </c>
      <c r="T26" s="15">
        <v>19566471956</v>
      </c>
      <c r="U26" s="14" t="s">
        <v>310</v>
      </c>
      <c r="V26" s="16" t="s">
        <v>311</v>
      </c>
    </row>
    <row r="27" spans="1:22" ht="15.95" hidden="1" customHeight="1" x14ac:dyDescent="0.25">
      <c r="A27" s="14" t="s">
        <v>339</v>
      </c>
      <c r="B27" s="14" t="s">
        <v>307</v>
      </c>
      <c r="C27" s="14" t="s">
        <v>308</v>
      </c>
      <c r="D27" s="14" t="s">
        <v>308</v>
      </c>
      <c r="E27" s="14" t="s">
        <v>308</v>
      </c>
      <c r="F27" s="14" t="s">
        <v>308</v>
      </c>
      <c r="G27" s="14" t="s">
        <v>308</v>
      </c>
      <c r="H27" s="14" t="s">
        <v>308</v>
      </c>
      <c r="I27" s="14" t="s">
        <v>308</v>
      </c>
      <c r="J27" s="14" t="s">
        <v>308</v>
      </c>
      <c r="K27" s="14" t="s">
        <v>309</v>
      </c>
      <c r="L27" s="15">
        <v>52343793000</v>
      </c>
      <c r="M27" s="15">
        <v>0</v>
      </c>
      <c r="N27" s="15">
        <v>-3869977779</v>
      </c>
      <c r="O27" s="15">
        <v>48473815221</v>
      </c>
      <c r="P27" s="15">
        <v>0</v>
      </c>
      <c r="Q27" s="15">
        <v>48473815221</v>
      </c>
      <c r="R27" s="15">
        <v>0</v>
      </c>
      <c r="S27" s="15">
        <v>0</v>
      </c>
      <c r="T27" s="15">
        <v>0</v>
      </c>
      <c r="U27" s="14" t="s">
        <v>310</v>
      </c>
      <c r="V27" s="16" t="s">
        <v>311</v>
      </c>
    </row>
    <row r="28" spans="1:22" ht="15.95" hidden="1" customHeight="1" x14ac:dyDescent="0.25">
      <c r="A28" s="14" t="s">
        <v>339</v>
      </c>
      <c r="B28" s="14" t="s">
        <v>307</v>
      </c>
      <c r="C28" s="14" t="s">
        <v>312</v>
      </c>
      <c r="D28" s="14" t="s">
        <v>313</v>
      </c>
      <c r="E28" s="14" t="s">
        <v>314</v>
      </c>
      <c r="F28" s="14" t="s">
        <v>315</v>
      </c>
      <c r="G28" s="14" t="s">
        <v>316</v>
      </c>
      <c r="H28" s="14" t="s">
        <v>317</v>
      </c>
      <c r="I28" s="14" t="s">
        <v>317</v>
      </c>
      <c r="J28" s="14" t="s">
        <v>317</v>
      </c>
      <c r="K28" s="14" t="s">
        <v>318</v>
      </c>
      <c r="L28" s="15">
        <v>0</v>
      </c>
      <c r="M28" s="15">
        <v>0</v>
      </c>
      <c r="N28" s="15">
        <v>0</v>
      </c>
      <c r="O28" s="15">
        <v>0</v>
      </c>
      <c r="P28" s="15">
        <v>1306068.5900000001</v>
      </c>
      <c r="Q28" s="15">
        <v>65045969.579999998</v>
      </c>
      <c r="R28" s="15">
        <v>0</v>
      </c>
      <c r="S28" s="15">
        <v>0</v>
      </c>
      <c r="T28" s="15">
        <v>-65045969.579999998</v>
      </c>
      <c r="U28" s="14" t="s">
        <v>310</v>
      </c>
      <c r="V28" s="16" t="s">
        <v>311</v>
      </c>
    </row>
    <row r="29" spans="1:22" ht="15.95" hidden="1" customHeight="1" x14ac:dyDescent="0.25">
      <c r="A29" s="14" t="s">
        <v>339</v>
      </c>
      <c r="B29" s="14" t="s">
        <v>307</v>
      </c>
      <c r="C29" s="14" t="s">
        <v>312</v>
      </c>
      <c r="D29" s="14" t="s">
        <v>313</v>
      </c>
      <c r="E29" s="14" t="s">
        <v>314</v>
      </c>
      <c r="F29" s="14" t="s">
        <v>320</v>
      </c>
      <c r="G29" s="14" t="s">
        <v>321</v>
      </c>
      <c r="H29" s="14" t="s">
        <v>322</v>
      </c>
      <c r="I29" s="14" t="s">
        <v>323</v>
      </c>
      <c r="J29" s="14" t="s">
        <v>324</v>
      </c>
      <c r="K29" s="14" t="s">
        <v>325</v>
      </c>
      <c r="L29" s="15">
        <v>600000</v>
      </c>
      <c r="M29" s="15">
        <v>0</v>
      </c>
      <c r="N29" s="15">
        <v>0</v>
      </c>
      <c r="O29" s="15">
        <v>600000</v>
      </c>
      <c r="P29" s="15">
        <v>0</v>
      </c>
      <c r="Q29" s="15">
        <v>12782197.08</v>
      </c>
      <c r="R29" s="15">
        <v>0</v>
      </c>
      <c r="S29" s="15">
        <v>0</v>
      </c>
      <c r="T29" s="15">
        <v>-12182197.08</v>
      </c>
      <c r="U29" s="14" t="s">
        <v>310</v>
      </c>
      <c r="V29" s="16" t="s">
        <v>311</v>
      </c>
    </row>
    <row r="30" spans="1:22" ht="15.95" hidden="1" customHeight="1" x14ac:dyDescent="0.25">
      <c r="A30" s="14" t="s">
        <v>339</v>
      </c>
      <c r="B30" s="14" t="s">
        <v>307</v>
      </c>
      <c r="C30" s="14" t="s">
        <v>312</v>
      </c>
      <c r="D30" s="14" t="s">
        <v>326</v>
      </c>
      <c r="E30" s="14" t="s">
        <v>327</v>
      </c>
      <c r="F30" s="14" t="s">
        <v>328</v>
      </c>
      <c r="G30" s="14" t="s">
        <v>329</v>
      </c>
      <c r="H30" s="14" t="s">
        <v>329</v>
      </c>
      <c r="I30" s="14" t="s">
        <v>329</v>
      </c>
      <c r="J30" s="14" t="s">
        <v>329</v>
      </c>
      <c r="K30" s="14" t="s">
        <v>187</v>
      </c>
      <c r="L30" s="15">
        <v>60000000</v>
      </c>
      <c r="M30" s="15">
        <v>0</v>
      </c>
      <c r="N30" s="15">
        <v>0</v>
      </c>
      <c r="O30" s="15">
        <v>60000000</v>
      </c>
      <c r="P30" s="15">
        <v>53353543</v>
      </c>
      <c r="Q30" s="15">
        <v>130427515</v>
      </c>
      <c r="R30" s="15">
        <v>0</v>
      </c>
      <c r="S30" s="15">
        <v>0</v>
      </c>
      <c r="T30" s="15">
        <v>-70427515</v>
      </c>
      <c r="U30" s="14" t="s">
        <v>310</v>
      </c>
      <c r="V30" s="16" t="s">
        <v>311</v>
      </c>
    </row>
    <row r="31" spans="1:22" ht="15.95" hidden="1" customHeight="1" x14ac:dyDescent="0.25">
      <c r="A31" s="14" t="s">
        <v>339</v>
      </c>
      <c r="B31" s="14" t="s">
        <v>307</v>
      </c>
      <c r="C31" s="14" t="s">
        <v>312</v>
      </c>
      <c r="D31" s="14" t="s">
        <v>326</v>
      </c>
      <c r="E31" s="14" t="s">
        <v>330</v>
      </c>
      <c r="F31" s="14" t="s">
        <v>331</v>
      </c>
      <c r="G31" s="14" t="s">
        <v>331</v>
      </c>
      <c r="H31" s="14" t="s">
        <v>331</v>
      </c>
      <c r="I31" s="14" t="s">
        <v>331</v>
      </c>
      <c r="J31" s="14" t="s">
        <v>331</v>
      </c>
      <c r="K31" s="14" t="s">
        <v>332</v>
      </c>
      <c r="L31" s="15">
        <v>0</v>
      </c>
      <c r="M31" s="15">
        <v>0</v>
      </c>
      <c r="N31" s="15">
        <v>1261704822</v>
      </c>
      <c r="O31" s="15">
        <v>1261704822</v>
      </c>
      <c r="P31" s="15">
        <v>0</v>
      </c>
      <c r="Q31" s="15">
        <v>665338828</v>
      </c>
      <c r="R31" s="15">
        <v>0</v>
      </c>
      <c r="S31" s="15">
        <v>0</v>
      </c>
      <c r="T31" s="15">
        <v>596365994</v>
      </c>
      <c r="U31" s="14" t="s">
        <v>310</v>
      </c>
      <c r="V31" s="16" t="s">
        <v>311</v>
      </c>
    </row>
    <row r="32" spans="1:22" ht="15.95" hidden="1" customHeight="1" x14ac:dyDescent="0.25">
      <c r="A32" s="14" t="s">
        <v>339</v>
      </c>
      <c r="B32" s="14" t="s">
        <v>307</v>
      </c>
      <c r="C32" s="14" t="s">
        <v>312</v>
      </c>
      <c r="D32" s="14" t="s">
        <v>326</v>
      </c>
      <c r="E32" s="14" t="s">
        <v>333</v>
      </c>
      <c r="F32" s="14" t="s">
        <v>333</v>
      </c>
      <c r="G32" s="14" t="s">
        <v>333</v>
      </c>
      <c r="H32" s="14" t="s">
        <v>333</v>
      </c>
      <c r="I32" s="14" t="s">
        <v>333</v>
      </c>
      <c r="J32" s="14" t="s">
        <v>333</v>
      </c>
      <c r="K32" s="14" t="s">
        <v>199</v>
      </c>
      <c r="L32" s="15">
        <v>15000000</v>
      </c>
      <c r="M32" s="15">
        <v>0</v>
      </c>
      <c r="N32" s="15">
        <v>0</v>
      </c>
      <c r="O32" s="15">
        <v>15000000</v>
      </c>
      <c r="P32" s="15">
        <v>0</v>
      </c>
      <c r="Q32" s="15">
        <v>65701213</v>
      </c>
      <c r="R32" s="15">
        <v>0</v>
      </c>
      <c r="S32" s="15">
        <v>0</v>
      </c>
      <c r="T32" s="15">
        <v>-50701213</v>
      </c>
      <c r="U32" s="14" t="s">
        <v>310</v>
      </c>
      <c r="V32" s="16" t="s">
        <v>311</v>
      </c>
    </row>
    <row r="33" spans="1:22" ht="15.95" hidden="1" customHeight="1" x14ac:dyDescent="0.25">
      <c r="A33" s="14" t="s">
        <v>339</v>
      </c>
      <c r="B33" s="14" t="s">
        <v>307</v>
      </c>
      <c r="C33" s="14" t="s">
        <v>312</v>
      </c>
      <c r="D33" s="14" t="s">
        <v>334</v>
      </c>
      <c r="E33" s="14" t="s">
        <v>335</v>
      </c>
      <c r="F33" s="14" t="s">
        <v>336</v>
      </c>
      <c r="G33" s="14" t="s">
        <v>336</v>
      </c>
      <c r="H33" s="14" t="s">
        <v>336</v>
      </c>
      <c r="I33" s="14" t="s">
        <v>336</v>
      </c>
      <c r="J33" s="14" t="s">
        <v>336</v>
      </c>
      <c r="K33" s="14" t="s">
        <v>207</v>
      </c>
      <c r="L33" s="15">
        <v>69934808000</v>
      </c>
      <c r="M33" s="15">
        <v>0</v>
      </c>
      <c r="N33" s="15">
        <v>0</v>
      </c>
      <c r="O33" s="15">
        <v>69934808000</v>
      </c>
      <c r="P33" s="15">
        <v>6443574289</v>
      </c>
      <c r="Q33" s="15">
        <v>29929829710</v>
      </c>
      <c r="R33" s="15">
        <v>0</v>
      </c>
      <c r="S33" s="15">
        <v>0</v>
      </c>
      <c r="T33" s="15">
        <v>40004978290</v>
      </c>
      <c r="U33" s="14" t="s">
        <v>310</v>
      </c>
      <c r="V33" s="16" t="s">
        <v>311</v>
      </c>
    </row>
    <row r="34" spans="1:22" ht="15.95" hidden="1" customHeight="1" x14ac:dyDescent="0.25">
      <c r="A34" s="14" t="s">
        <v>340</v>
      </c>
      <c r="B34" s="14" t="s">
        <v>307</v>
      </c>
      <c r="C34" s="14" t="s">
        <v>308</v>
      </c>
      <c r="D34" s="14" t="s">
        <v>308</v>
      </c>
      <c r="E34" s="14" t="s">
        <v>308</v>
      </c>
      <c r="F34" s="14" t="s">
        <v>308</v>
      </c>
      <c r="G34" s="14" t="s">
        <v>308</v>
      </c>
      <c r="H34" s="14" t="s">
        <v>308</v>
      </c>
      <c r="I34" s="14" t="s">
        <v>308</v>
      </c>
      <c r="J34" s="14" t="s">
        <v>308</v>
      </c>
      <c r="K34" s="14" t="s">
        <v>309</v>
      </c>
      <c r="L34" s="15">
        <v>88900000000</v>
      </c>
      <c r="M34" s="15">
        <v>0</v>
      </c>
      <c r="N34" s="15">
        <v>-11291149636</v>
      </c>
      <c r="O34" s="15">
        <v>77608850364</v>
      </c>
      <c r="P34" s="15">
        <v>77608850364</v>
      </c>
      <c r="Q34" s="15">
        <v>77608850364</v>
      </c>
      <c r="R34" s="15">
        <v>0</v>
      </c>
      <c r="S34" s="15">
        <v>0</v>
      </c>
      <c r="T34" s="15">
        <v>0</v>
      </c>
      <c r="U34" s="14" t="s">
        <v>310</v>
      </c>
      <c r="V34" s="16" t="s">
        <v>311</v>
      </c>
    </row>
    <row r="35" spans="1:22" ht="15.95" hidden="1" customHeight="1" x14ac:dyDescent="0.25">
      <c r="A35" s="14" t="s">
        <v>340</v>
      </c>
      <c r="B35" s="14" t="s">
        <v>307</v>
      </c>
      <c r="C35" s="14" t="s">
        <v>312</v>
      </c>
      <c r="D35" s="14" t="s">
        <v>313</v>
      </c>
      <c r="E35" s="14" t="s">
        <v>314</v>
      </c>
      <c r="F35" s="14" t="s">
        <v>315</v>
      </c>
      <c r="G35" s="14" t="s">
        <v>316</v>
      </c>
      <c r="H35" s="14" t="s">
        <v>319</v>
      </c>
      <c r="I35" s="14" t="s">
        <v>319</v>
      </c>
      <c r="J35" s="14" t="s">
        <v>319</v>
      </c>
      <c r="K35" s="14" t="s">
        <v>84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359600</v>
      </c>
      <c r="R35" s="15">
        <v>0</v>
      </c>
      <c r="S35" s="15">
        <v>0</v>
      </c>
      <c r="T35" s="15">
        <v>-359600</v>
      </c>
      <c r="U35" s="14" t="s">
        <v>310</v>
      </c>
      <c r="V35" s="16" t="s">
        <v>311</v>
      </c>
    </row>
    <row r="36" spans="1:22" ht="15.95" hidden="1" customHeight="1" x14ac:dyDescent="0.25">
      <c r="A36" s="14" t="s">
        <v>340</v>
      </c>
      <c r="B36" s="14" t="s">
        <v>307</v>
      </c>
      <c r="C36" s="14" t="s">
        <v>312</v>
      </c>
      <c r="D36" s="14" t="s">
        <v>313</v>
      </c>
      <c r="E36" s="14" t="s">
        <v>314</v>
      </c>
      <c r="F36" s="14" t="s">
        <v>315</v>
      </c>
      <c r="G36" s="14" t="s">
        <v>341</v>
      </c>
      <c r="H36" s="14" t="s">
        <v>341</v>
      </c>
      <c r="I36" s="14" t="s">
        <v>341</v>
      </c>
      <c r="J36" s="14" t="s">
        <v>341</v>
      </c>
      <c r="K36" s="14" t="s">
        <v>342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5737860</v>
      </c>
      <c r="R36" s="15">
        <v>0</v>
      </c>
      <c r="S36" s="15">
        <v>0</v>
      </c>
      <c r="T36" s="15">
        <v>-5737860</v>
      </c>
      <c r="U36" s="14" t="s">
        <v>310</v>
      </c>
      <c r="V36" s="16" t="s">
        <v>311</v>
      </c>
    </row>
    <row r="37" spans="1:22" ht="15.95" hidden="1" customHeight="1" x14ac:dyDescent="0.25">
      <c r="A37" s="14" t="s">
        <v>340</v>
      </c>
      <c r="B37" s="14" t="s">
        <v>307</v>
      </c>
      <c r="C37" s="14" t="s">
        <v>312</v>
      </c>
      <c r="D37" s="14" t="s">
        <v>313</v>
      </c>
      <c r="E37" s="14" t="s">
        <v>314</v>
      </c>
      <c r="F37" s="14" t="s">
        <v>320</v>
      </c>
      <c r="G37" s="14" t="s">
        <v>321</v>
      </c>
      <c r="H37" s="14" t="s">
        <v>322</v>
      </c>
      <c r="I37" s="14" t="s">
        <v>323</v>
      </c>
      <c r="J37" s="14" t="s">
        <v>324</v>
      </c>
      <c r="K37" s="14" t="s">
        <v>325</v>
      </c>
      <c r="L37" s="15">
        <v>3000000</v>
      </c>
      <c r="M37" s="15">
        <v>0</v>
      </c>
      <c r="N37" s="15">
        <v>0</v>
      </c>
      <c r="O37" s="15">
        <v>3000000</v>
      </c>
      <c r="P37" s="15">
        <v>38008447</v>
      </c>
      <c r="Q37" s="15">
        <v>91351622</v>
      </c>
      <c r="R37" s="15">
        <v>0</v>
      </c>
      <c r="S37" s="15">
        <v>0</v>
      </c>
      <c r="T37" s="15">
        <v>-88351622</v>
      </c>
      <c r="U37" s="14" t="s">
        <v>310</v>
      </c>
      <c r="V37" s="16" t="s">
        <v>311</v>
      </c>
    </row>
    <row r="38" spans="1:22" ht="15.95" hidden="1" customHeight="1" x14ac:dyDescent="0.25">
      <c r="A38" s="14" t="s">
        <v>340</v>
      </c>
      <c r="B38" s="14" t="s">
        <v>307</v>
      </c>
      <c r="C38" s="14" t="s">
        <v>312</v>
      </c>
      <c r="D38" s="14" t="s">
        <v>326</v>
      </c>
      <c r="E38" s="14" t="s">
        <v>327</v>
      </c>
      <c r="F38" s="14" t="s">
        <v>343</v>
      </c>
      <c r="G38" s="14" t="s">
        <v>343</v>
      </c>
      <c r="H38" s="14" t="s">
        <v>343</v>
      </c>
      <c r="I38" s="14" t="s">
        <v>343</v>
      </c>
      <c r="J38" s="14" t="s">
        <v>343</v>
      </c>
      <c r="K38" s="14" t="s">
        <v>344</v>
      </c>
      <c r="L38" s="15">
        <v>35000000</v>
      </c>
      <c r="M38" s="15">
        <v>0</v>
      </c>
      <c r="N38" s="15">
        <v>0</v>
      </c>
      <c r="O38" s="15">
        <v>35000000</v>
      </c>
      <c r="P38" s="15">
        <v>0</v>
      </c>
      <c r="Q38" s="15">
        <v>18</v>
      </c>
      <c r="R38" s="15">
        <v>0</v>
      </c>
      <c r="S38" s="15">
        <v>0</v>
      </c>
      <c r="T38" s="15">
        <v>34999982</v>
      </c>
      <c r="U38" s="14" t="s">
        <v>310</v>
      </c>
      <c r="V38" s="16" t="s">
        <v>311</v>
      </c>
    </row>
    <row r="39" spans="1:22" ht="15.95" hidden="1" customHeight="1" x14ac:dyDescent="0.25">
      <c r="A39" s="14" t="s">
        <v>340</v>
      </c>
      <c r="B39" s="14" t="s">
        <v>307</v>
      </c>
      <c r="C39" s="14" t="s">
        <v>312</v>
      </c>
      <c r="D39" s="14" t="s">
        <v>326</v>
      </c>
      <c r="E39" s="14" t="s">
        <v>330</v>
      </c>
      <c r="F39" s="14" t="s">
        <v>331</v>
      </c>
      <c r="G39" s="14" t="s">
        <v>331</v>
      </c>
      <c r="H39" s="14" t="s">
        <v>331</v>
      </c>
      <c r="I39" s="14" t="s">
        <v>331</v>
      </c>
      <c r="J39" s="14" t="s">
        <v>331</v>
      </c>
      <c r="K39" s="14" t="s">
        <v>332</v>
      </c>
      <c r="L39" s="15">
        <v>0</v>
      </c>
      <c r="M39" s="15">
        <v>0</v>
      </c>
      <c r="N39" s="15">
        <v>4428517187</v>
      </c>
      <c r="O39" s="15">
        <v>4428517187</v>
      </c>
      <c r="P39" s="15">
        <v>0</v>
      </c>
      <c r="Q39" s="15">
        <v>0</v>
      </c>
      <c r="R39" s="15">
        <v>0</v>
      </c>
      <c r="S39" s="15">
        <v>0</v>
      </c>
      <c r="T39" s="15">
        <v>4428517187</v>
      </c>
      <c r="U39" s="14" t="s">
        <v>310</v>
      </c>
      <c r="V39" s="16" t="s">
        <v>311</v>
      </c>
    </row>
    <row r="40" spans="1:22" ht="15.95" hidden="1" customHeight="1" x14ac:dyDescent="0.25">
      <c r="A40" s="14" t="s">
        <v>340</v>
      </c>
      <c r="B40" s="14" t="s">
        <v>307</v>
      </c>
      <c r="C40" s="14" t="s">
        <v>312</v>
      </c>
      <c r="D40" s="14" t="s">
        <v>334</v>
      </c>
      <c r="E40" s="14" t="s">
        <v>335</v>
      </c>
      <c r="F40" s="14" t="s">
        <v>336</v>
      </c>
      <c r="G40" s="14" t="s">
        <v>336</v>
      </c>
      <c r="H40" s="14" t="s">
        <v>336</v>
      </c>
      <c r="I40" s="14" t="s">
        <v>336</v>
      </c>
      <c r="J40" s="14" t="s">
        <v>336</v>
      </c>
      <c r="K40" s="14" t="s">
        <v>207</v>
      </c>
      <c r="L40" s="15">
        <v>66635044000</v>
      </c>
      <c r="M40" s="15">
        <v>0</v>
      </c>
      <c r="N40" s="15">
        <v>0</v>
      </c>
      <c r="O40" s="15">
        <v>66635044000</v>
      </c>
      <c r="P40" s="15">
        <v>5807105582</v>
      </c>
      <c r="Q40" s="15">
        <v>28918416417</v>
      </c>
      <c r="R40" s="15">
        <v>0</v>
      </c>
      <c r="S40" s="15">
        <v>0</v>
      </c>
      <c r="T40" s="15">
        <v>37716627583</v>
      </c>
      <c r="U40" s="14" t="s">
        <v>310</v>
      </c>
      <c r="V40" s="16" t="s">
        <v>311</v>
      </c>
    </row>
    <row r="41" spans="1:22" ht="15.95" hidden="1" customHeight="1" x14ac:dyDescent="0.25">
      <c r="A41" s="14" t="s">
        <v>345</v>
      </c>
      <c r="B41" s="14" t="s">
        <v>307</v>
      </c>
      <c r="C41" s="14" t="s">
        <v>308</v>
      </c>
      <c r="D41" s="14" t="s">
        <v>308</v>
      </c>
      <c r="E41" s="14" t="s">
        <v>308</v>
      </c>
      <c r="F41" s="14" t="s">
        <v>308</v>
      </c>
      <c r="G41" s="14" t="s">
        <v>308</v>
      </c>
      <c r="H41" s="14" t="s">
        <v>308</v>
      </c>
      <c r="I41" s="14" t="s">
        <v>308</v>
      </c>
      <c r="J41" s="14" t="s">
        <v>308</v>
      </c>
      <c r="K41" s="14" t="s">
        <v>309</v>
      </c>
      <c r="L41" s="15">
        <v>44503000000</v>
      </c>
      <c r="M41" s="15">
        <v>0</v>
      </c>
      <c r="N41" s="15">
        <v>-7954919713</v>
      </c>
      <c r="O41" s="15">
        <v>36548080287</v>
      </c>
      <c r="P41" s="15">
        <v>0</v>
      </c>
      <c r="Q41" s="15">
        <v>36548080287</v>
      </c>
      <c r="R41" s="15">
        <v>0</v>
      </c>
      <c r="S41" s="15">
        <v>0</v>
      </c>
      <c r="T41" s="15">
        <v>0</v>
      </c>
      <c r="U41" s="14" t="s">
        <v>310</v>
      </c>
      <c r="V41" s="16" t="s">
        <v>311</v>
      </c>
    </row>
    <row r="42" spans="1:22" ht="15.95" hidden="1" customHeight="1" x14ac:dyDescent="0.25">
      <c r="A42" s="14" t="s">
        <v>345</v>
      </c>
      <c r="B42" s="14" t="s">
        <v>307</v>
      </c>
      <c r="C42" s="14" t="s">
        <v>312</v>
      </c>
      <c r="D42" s="14" t="s">
        <v>313</v>
      </c>
      <c r="E42" s="14" t="s">
        <v>314</v>
      </c>
      <c r="F42" s="14" t="s">
        <v>315</v>
      </c>
      <c r="G42" s="14" t="s">
        <v>316</v>
      </c>
      <c r="H42" s="14" t="s">
        <v>317</v>
      </c>
      <c r="I42" s="14" t="s">
        <v>317</v>
      </c>
      <c r="J42" s="14" t="s">
        <v>317</v>
      </c>
      <c r="K42" s="14" t="s">
        <v>318</v>
      </c>
      <c r="L42" s="15">
        <v>0</v>
      </c>
      <c r="M42" s="15">
        <v>0</v>
      </c>
      <c r="N42" s="15">
        <v>0</v>
      </c>
      <c r="O42" s="15">
        <v>0</v>
      </c>
      <c r="P42" s="15">
        <v>9821200</v>
      </c>
      <c r="Q42" s="15">
        <v>22304595.48</v>
      </c>
      <c r="R42" s="15">
        <v>0</v>
      </c>
      <c r="S42" s="15">
        <v>0</v>
      </c>
      <c r="T42" s="15">
        <v>-22304595.48</v>
      </c>
      <c r="U42" s="14" t="s">
        <v>310</v>
      </c>
      <c r="V42" s="16" t="s">
        <v>311</v>
      </c>
    </row>
    <row r="43" spans="1:22" ht="15.95" hidden="1" customHeight="1" x14ac:dyDescent="0.25">
      <c r="A43" s="14" t="s">
        <v>345</v>
      </c>
      <c r="B43" s="14" t="s">
        <v>307</v>
      </c>
      <c r="C43" s="14" t="s">
        <v>312</v>
      </c>
      <c r="D43" s="14" t="s">
        <v>313</v>
      </c>
      <c r="E43" s="14" t="s">
        <v>314</v>
      </c>
      <c r="F43" s="14" t="s">
        <v>320</v>
      </c>
      <c r="G43" s="14" t="s">
        <v>321</v>
      </c>
      <c r="H43" s="14" t="s">
        <v>322</v>
      </c>
      <c r="I43" s="14" t="s">
        <v>323</v>
      </c>
      <c r="J43" s="14" t="s">
        <v>324</v>
      </c>
      <c r="K43" s="14" t="s">
        <v>325</v>
      </c>
      <c r="L43" s="15">
        <v>500000</v>
      </c>
      <c r="M43" s="15">
        <v>0</v>
      </c>
      <c r="N43" s="15">
        <v>0</v>
      </c>
      <c r="O43" s="15">
        <v>500000</v>
      </c>
      <c r="P43" s="15">
        <v>0</v>
      </c>
      <c r="Q43" s="15">
        <v>1153608.3400000001</v>
      </c>
      <c r="R43" s="15">
        <v>0</v>
      </c>
      <c r="S43" s="15">
        <v>0</v>
      </c>
      <c r="T43" s="15">
        <v>-653608.34</v>
      </c>
      <c r="U43" s="14" t="s">
        <v>310</v>
      </c>
      <c r="V43" s="16" t="s">
        <v>311</v>
      </c>
    </row>
    <row r="44" spans="1:22" ht="15.95" hidden="1" customHeight="1" x14ac:dyDescent="0.25">
      <c r="A44" s="14" t="s">
        <v>345</v>
      </c>
      <c r="B44" s="14" t="s">
        <v>307</v>
      </c>
      <c r="C44" s="14" t="s">
        <v>312</v>
      </c>
      <c r="D44" s="14" t="s">
        <v>326</v>
      </c>
      <c r="E44" s="14" t="s">
        <v>327</v>
      </c>
      <c r="F44" s="14" t="s">
        <v>328</v>
      </c>
      <c r="G44" s="14" t="s">
        <v>329</v>
      </c>
      <c r="H44" s="14" t="s">
        <v>329</v>
      </c>
      <c r="I44" s="14" t="s">
        <v>329</v>
      </c>
      <c r="J44" s="14" t="s">
        <v>329</v>
      </c>
      <c r="K44" s="14" t="s">
        <v>187</v>
      </c>
      <c r="L44" s="15">
        <v>3000000</v>
      </c>
      <c r="M44" s="15">
        <v>0</v>
      </c>
      <c r="N44" s="15">
        <v>0</v>
      </c>
      <c r="O44" s="15">
        <v>3000000</v>
      </c>
      <c r="P44" s="15">
        <v>287762.74</v>
      </c>
      <c r="Q44" s="15">
        <v>45907875.07</v>
      </c>
      <c r="R44" s="15">
        <v>0</v>
      </c>
      <c r="S44" s="15">
        <v>0</v>
      </c>
      <c r="T44" s="15">
        <v>-42907875.07</v>
      </c>
      <c r="U44" s="14" t="s">
        <v>310</v>
      </c>
      <c r="V44" s="16" t="s">
        <v>311</v>
      </c>
    </row>
    <row r="45" spans="1:22" ht="15.95" hidden="1" customHeight="1" x14ac:dyDescent="0.25">
      <c r="A45" s="14" t="s">
        <v>345</v>
      </c>
      <c r="B45" s="14" t="s">
        <v>307</v>
      </c>
      <c r="C45" s="14" t="s">
        <v>312</v>
      </c>
      <c r="D45" s="14" t="s">
        <v>326</v>
      </c>
      <c r="E45" s="14" t="s">
        <v>330</v>
      </c>
      <c r="F45" s="14" t="s">
        <v>331</v>
      </c>
      <c r="G45" s="14" t="s">
        <v>331</v>
      </c>
      <c r="H45" s="14" t="s">
        <v>331</v>
      </c>
      <c r="I45" s="14" t="s">
        <v>331</v>
      </c>
      <c r="J45" s="14" t="s">
        <v>331</v>
      </c>
      <c r="K45" s="14" t="s">
        <v>332</v>
      </c>
      <c r="L45" s="15">
        <v>0</v>
      </c>
      <c r="M45" s="15">
        <v>0</v>
      </c>
      <c r="N45" s="15">
        <v>5678408894</v>
      </c>
      <c r="O45" s="15">
        <v>5678408894</v>
      </c>
      <c r="P45" s="15">
        <v>0</v>
      </c>
      <c r="Q45" s="15">
        <v>4960763462</v>
      </c>
      <c r="R45" s="15">
        <v>0</v>
      </c>
      <c r="S45" s="15">
        <v>0</v>
      </c>
      <c r="T45" s="15">
        <v>717645432</v>
      </c>
      <c r="U45" s="14" t="s">
        <v>310</v>
      </c>
      <c r="V45" s="16" t="s">
        <v>311</v>
      </c>
    </row>
    <row r="46" spans="1:22" ht="15.95" hidden="1" customHeight="1" x14ac:dyDescent="0.25">
      <c r="A46" s="14" t="s">
        <v>345</v>
      </c>
      <c r="B46" s="14" t="s">
        <v>307</v>
      </c>
      <c r="C46" s="14" t="s">
        <v>312</v>
      </c>
      <c r="D46" s="14" t="s">
        <v>326</v>
      </c>
      <c r="E46" s="14" t="s">
        <v>333</v>
      </c>
      <c r="F46" s="14" t="s">
        <v>333</v>
      </c>
      <c r="G46" s="14" t="s">
        <v>333</v>
      </c>
      <c r="H46" s="14" t="s">
        <v>333</v>
      </c>
      <c r="I46" s="14" t="s">
        <v>333</v>
      </c>
      <c r="J46" s="14" t="s">
        <v>333</v>
      </c>
      <c r="K46" s="14" t="s">
        <v>199</v>
      </c>
      <c r="L46" s="15">
        <v>2000000</v>
      </c>
      <c r="M46" s="15">
        <v>0</v>
      </c>
      <c r="N46" s="15">
        <v>0</v>
      </c>
      <c r="O46" s="15">
        <v>2000000</v>
      </c>
      <c r="P46" s="15">
        <v>69948</v>
      </c>
      <c r="Q46" s="15">
        <v>16809412</v>
      </c>
      <c r="R46" s="15">
        <v>0</v>
      </c>
      <c r="S46" s="15">
        <v>0</v>
      </c>
      <c r="T46" s="15">
        <v>-14809412</v>
      </c>
      <c r="U46" s="14" t="s">
        <v>310</v>
      </c>
      <c r="V46" s="16" t="s">
        <v>311</v>
      </c>
    </row>
    <row r="47" spans="1:22" ht="15.95" hidden="1" customHeight="1" x14ac:dyDescent="0.25">
      <c r="A47" s="14" t="s">
        <v>345</v>
      </c>
      <c r="B47" s="14" t="s">
        <v>307</v>
      </c>
      <c r="C47" s="14" t="s">
        <v>312</v>
      </c>
      <c r="D47" s="14" t="s">
        <v>334</v>
      </c>
      <c r="E47" s="14" t="s">
        <v>335</v>
      </c>
      <c r="F47" s="14" t="s">
        <v>336</v>
      </c>
      <c r="G47" s="14" t="s">
        <v>336</v>
      </c>
      <c r="H47" s="14" t="s">
        <v>336</v>
      </c>
      <c r="I47" s="14" t="s">
        <v>336</v>
      </c>
      <c r="J47" s="14" t="s">
        <v>336</v>
      </c>
      <c r="K47" s="14" t="s">
        <v>207</v>
      </c>
      <c r="L47" s="15">
        <v>29339635000</v>
      </c>
      <c r="M47" s="15">
        <v>0</v>
      </c>
      <c r="N47" s="15">
        <v>0</v>
      </c>
      <c r="O47" s="15">
        <v>29339635000</v>
      </c>
      <c r="P47" s="15">
        <v>6020511100</v>
      </c>
      <c r="Q47" s="15">
        <v>9864723399</v>
      </c>
      <c r="R47" s="15">
        <v>0</v>
      </c>
      <c r="S47" s="15">
        <v>0</v>
      </c>
      <c r="T47" s="15">
        <v>19474911601</v>
      </c>
      <c r="U47" s="14" t="s">
        <v>310</v>
      </c>
      <c r="V47" s="16" t="s">
        <v>311</v>
      </c>
    </row>
    <row r="48" spans="1:22" ht="15.95" hidden="1" customHeight="1" x14ac:dyDescent="0.25">
      <c r="A48" s="14" t="s">
        <v>346</v>
      </c>
      <c r="B48" s="14" t="s">
        <v>307</v>
      </c>
      <c r="C48" s="14" t="s">
        <v>308</v>
      </c>
      <c r="D48" s="14" t="s">
        <v>308</v>
      </c>
      <c r="E48" s="14" t="s">
        <v>308</v>
      </c>
      <c r="F48" s="14" t="s">
        <v>308</v>
      </c>
      <c r="G48" s="14" t="s">
        <v>308</v>
      </c>
      <c r="H48" s="14" t="s">
        <v>308</v>
      </c>
      <c r="I48" s="14" t="s">
        <v>308</v>
      </c>
      <c r="J48" s="14" t="s">
        <v>308</v>
      </c>
      <c r="K48" s="14" t="s">
        <v>309</v>
      </c>
      <c r="L48" s="15">
        <v>83799000000</v>
      </c>
      <c r="M48" s="15">
        <v>0</v>
      </c>
      <c r="N48" s="15">
        <v>-19926297270</v>
      </c>
      <c r="O48" s="15">
        <v>63872702730</v>
      </c>
      <c r="P48" s="15">
        <v>0</v>
      </c>
      <c r="Q48" s="15">
        <v>63872702730</v>
      </c>
      <c r="R48" s="15">
        <v>0</v>
      </c>
      <c r="S48" s="15">
        <v>0</v>
      </c>
      <c r="T48" s="15">
        <v>0</v>
      </c>
      <c r="U48" s="14" t="s">
        <v>310</v>
      </c>
      <c r="V48" s="16" t="s">
        <v>311</v>
      </c>
    </row>
    <row r="49" spans="1:22" ht="15.95" hidden="1" customHeight="1" x14ac:dyDescent="0.25">
      <c r="A49" s="14" t="s">
        <v>346</v>
      </c>
      <c r="B49" s="14" t="s">
        <v>307</v>
      </c>
      <c r="C49" s="14" t="s">
        <v>312</v>
      </c>
      <c r="D49" s="14" t="s">
        <v>313</v>
      </c>
      <c r="E49" s="14" t="s">
        <v>314</v>
      </c>
      <c r="F49" s="14" t="s">
        <v>315</v>
      </c>
      <c r="G49" s="14" t="s">
        <v>316</v>
      </c>
      <c r="H49" s="14" t="s">
        <v>317</v>
      </c>
      <c r="I49" s="14" t="s">
        <v>317</v>
      </c>
      <c r="J49" s="14" t="s">
        <v>317</v>
      </c>
      <c r="K49" s="14" t="s">
        <v>318</v>
      </c>
      <c r="L49" s="15">
        <v>0</v>
      </c>
      <c r="M49" s="15">
        <v>0</v>
      </c>
      <c r="N49" s="15">
        <v>0</v>
      </c>
      <c r="O49" s="15">
        <v>0</v>
      </c>
      <c r="P49" s="15">
        <v>996000</v>
      </c>
      <c r="Q49" s="15">
        <v>19936722.84</v>
      </c>
      <c r="R49" s="15">
        <v>0</v>
      </c>
      <c r="S49" s="15">
        <v>0</v>
      </c>
      <c r="T49" s="15">
        <v>-19936722.84</v>
      </c>
      <c r="U49" s="14" t="s">
        <v>310</v>
      </c>
      <c r="V49" s="16" t="s">
        <v>311</v>
      </c>
    </row>
    <row r="50" spans="1:22" ht="15.95" hidden="1" customHeight="1" x14ac:dyDescent="0.25">
      <c r="A50" s="14" t="s">
        <v>346</v>
      </c>
      <c r="B50" s="14" t="s">
        <v>307</v>
      </c>
      <c r="C50" s="14" t="s">
        <v>312</v>
      </c>
      <c r="D50" s="14" t="s">
        <v>313</v>
      </c>
      <c r="E50" s="14" t="s">
        <v>314</v>
      </c>
      <c r="F50" s="14" t="s">
        <v>320</v>
      </c>
      <c r="G50" s="14" t="s">
        <v>321</v>
      </c>
      <c r="H50" s="14" t="s">
        <v>322</v>
      </c>
      <c r="I50" s="14" t="s">
        <v>323</v>
      </c>
      <c r="J50" s="14" t="s">
        <v>324</v>
      </c>
      <c r="K50" s="14" t="s">
        <v>325</v>
      </c>
      <c r="L50" s="15">
        <v>700000</v>
      </c>
      <c r="M50" s="15">
        <v>0</v>
      </c>
      <c r="N50" s="15">
        <v>0</v>
      </c>
      <c r="O50" s="15">
        <v>700000</v>
      </c>
      <c r="P50" s="15">
        <v>0</v>
      </c>
      <c r="Q50" s="15">
        <v>82908</v>
      </c>
      <c r="R50" s="15">
        <v>0</v>
      </c>
      <c r="S50" s="15">
        <v>0</v>
      </c>
      <c r="T50" s="15">
        <v>617092</v>
      </c>
      <c r="U50" s="14" t="s">
        <v>310</v>
      </c>
      <c r="V50" s="16" t="s">
        <v>311</v>
      </c>
    </row>
    <row r="51" spans="1:22" ht="15.95" hidden="1" customHeight="1" x14ac:dyDescent="0.25">
      <c r="A51" s="14" t="s">
        <v>346</v>
      </c>
      <c r="B51" s="14" t="s">
        <v>307</v>
      </c>
      <c r="C51" s="14" t="s">
        <v>312</v>
      </c>
      <c r="D51" s="14" t="s">
        <v>326</v>
      </c>
      <c r="E51" s="14" t="s">
        <v>327</v>
      </c>
      <c r="F51" s="14" t="s">
        <v>328</v>
      </c>
      <c r="G51" s="14" t="s">
        <v>329</v>
      </c>
      <c r="H51" s="14" t="s">
        <v>329</v>
      </c>
      <c r="I51" s="14" t="s">
        <v>329</v>
      </c>
      <c r="J51" s="14" t="s">
        <v>329</v>
      </c>
      <c r="K51" s="14" t="s">
        <v>187</v>
      </c>
      <c r="L51" s="15">
        <v>80000000</v>
      </c>
      <c r="M51" s="15">
        <v>0</v>
      </c>
      <c r="N51" s="15">
        <v>0</v>
      </c>
      <c r="O51" s="15">
        <v>80000000</v>
      </c>
      <c r="P51" s="15">
        <v>6859431.5899999999</v>
      </c>
      <c r="Q51" s="15">
        <v>162733603.74000001</v>
      </c>
      <c r="R51" s="15">
        <v>0</v>
      </c>
      <c r="S51" s="15">
        <v>0</v>
      </c>
      <c r="T51" s="15">
        <v>-82733603.739999995</v>
      </c>
      <c r="U51" s="14" t="s">
        <v>310</v>
      </c>
      <c r="V51" s="16" t="s">
        <v>311</v>
      </c>
    </row>
    <row r="52" spans="1:22" ht="15.95" hidden="1" customHeight="1" x14ac:dyDescent="0.25">
      <c r="A52" s="14" t="s">
        <v>346</v>
      </c>
      <c r="B52" s="14" t="s">
        <v>307</v>
      </c>
      <c r="C52" s="14" t="s">
        <v>312</v>
      </c>
      <c r="D52" s="14" t="s">
        <v>326</v>
      </c>
      <c r="E52" s="14" t="s">
        <v>330</v>
      </c>
      <c r="F52" s="14" t="s">
        <v>331</v>
      </c>
      <c r="G52" s="14" t="s">
        <v>331</v>
      </c>
      <c r="H52" s="14" t="s">
        <v>331</v>
      </c>
      <c r="I52" s="14" t="s">
        <v>331</v>
      </c>
      <c r="J52" s="14" t="s">
        <v>331</v>
      </c>
      <c r="K52" s="14" t="s">
        <v>332</v>
      </c>
      <c r="L52" s="15">
        <v>0</v>
      </c>
      <c r="M52" s="15">
        <v>0</v>
      </c>
      <c r="N52" s="15">
        <v>10780358691</v>
      </c>
      <c r="O52" s="15">
        <v>10780358691</v>
      </c>
      <c r="P52" s="15">
        <v>0</v>
      </c>
      <c r="Q52" s="15">
        <v>8298578442</v>
      </c>
      <c r="R52" s="15">
        <v>0</v>
      </c>
      <c r="S52" s="15">
        <v>0</v>
      </c>
      <c r="T52" s="15">
        <v>2481780249</v>
      </c>
      <c r="U52" s="14" t="s">
        <v>310</v>
      </c>
      <c r="V52" s="16" t="s">
        <v>311</v>
      </c>
    </row>
    <row r="53" spans="1:22" ht="15.95" hidden="1" customHeight="1" x14ac:dyDescent="0.25">
      <c r="A53" s="14" t="s">
        <v>346</v>
      </c>
      <c r="B53" s="14" t="s">
        <v>307</v>
      </c>
      <c r="C53" s="14" t="s">
        <v>312</v>
      </c>
      <c r="D53" s="14" t="s">
        <v>326</v>
      </c>
      <c r="E53" s="14" t="s">
        <v>333</v>
      </c>
      <c r="F53" s="14" t="s">
        <v>333</v>
      </c>
      <c r="G53" s="14" t="s">
        <v>333</v>
      </c>
      <c r="H53" s="14" t="s">
        <v>333</v>
      </c>
      <c r="I53" s="14" t="s">
        <v>333</v>
      </c>
      <c r="J53" s="14" t="s">
        <v>333</v>
      </c>
      <c r="K53" s="14" t="s">
        <v>199</v>
      </c>
      <c r="L53" s="15">
        <v>108000000</v>
      </c>
      <c r="M53" s="15">
        <v>0</v>
      </c>
      <c r="N53" s="15">
        <v>0</v>
      </c>
      <c r="O53" s="15">
        <v>108000000</v>
      </c>
      <c r="P53" s="15">
        <v>0</v>
      </c>
      <c r="Q53" s="15">
        <v>104383175</v>
      </c>
      <c r="R53" s="15">
        <v>0</v>
      </c>
      <c r="S53" s="15">
        <v>0</v>
      </c>
      <c r="T53" s="15">
        <v>3616825</v>
      </c>
      <c r="U53" s="14" t="s">
        <v>310</v>
      </c>
      <c r="V53" s="16" t="s">
        <v>311</v>
      </c>
    </row>
    <row r="54" spans="1:22" ht="15.95" hidden="1" customHeight="1" x14ac:dyDescent="0.25">
      <c r="A54" s="14" t="s">
        <v>346</v>
      </c>
      <c r="B54" s="14" t="s">
        <v>307</v>
      </c>
      <c r="C54" s="14" t="s">
        <v>312</v>
      </c>
      <c r="D54" s="14" t="s">
        <v>334</v>
      </c>
      <c r="E54" s="14" t="s">
        <v>335</v>
      </c>
      <c r="F54" s="14" t="s">
        <v>336</v>
      </c>
      <c r="G54" s="14" t="s">
        <v>336</v>
      </c>
      <c r="H54" s="14" t="s">
        <v>336</v>
      </c>
      <c r="I54" s="14" t="s">
        <v>336</v>
      </c>
      <c r="J54" s="14" t="s">
        <v>336</v>
      </c>
      <c r="K54" s="14" t="s">
        <v>207</v>
      </c>
      <c r="L54" s="15">
        <v>83145456000</v>
      </c>
      <c r="M54" s="15">
        <v>0</v>
      </c>
      <c r="N54" s="15">
        <v>0</v>
      </c>
      <c r="O54" s="15">
        <v>83145456000</v>
      </c>
      <c r="P54" s="15">
        <v>10600913486</v>
      </c>
      <c r="Q54" s="15">
        <v>31889814513</v>
      </c>
      <c r="R54" s="15">
        <v>0</v>
      </c>
      <c r="S54" s="15">
        <v>0</v>
      </c>
      <c r="T54" s="15">
        <v>51255641487</v>
      </c>
      <c r="U54" s="14" t="s">
        <v>310</v>
      </c>
      <c r="V54" s="16" t="s">
        <v>311</v>
      </c>
    </row>
    <row r="55" spans="1:22" ht="15.95" hidden="1" customHeight="1" x14ac:dyDescent="0.25">
      <c r="A55" s="14" t="s">
        <v>347</v>
      </c>
      <c r="B55" s="14" t="s">
        <v>307</v>
      </c>
      <c r="C55" s="14" t="s">
        <v>308</v>
      </c>
      <c r="D55" s="14" t="s">
        <v>308</v>
      </c>
      <c r="E55" s="14" t="s">
        <v>308</v>
      </c>
      <c r="F55" s="14" t="s">
        <v>308</v>
      </c>
      <c r="G55" s="14" t="s">
        <v>308</v>
      </c>
      <c r="H55" s="14" t="s">
        <v>308</v>
      </c>
      <c r="I55" s="14" t="s">
        <v>308</v>
      </c>
      <c r="J55" s="14" t="s">
        <v>308</v>
      </c>
      <c r="K55" s="14" t="s">
        <v>309</v>
      </c>
      <c r="L55" s="15">
        <v>85866157000</v>
      </c>
      <c r="M55" s="15">
        <v>0</v>
      </c>
      <c r="N55" s="15">
        <v>-4932028403</v>
      </c>
      <c r="O55" s="15">
        <v>80934128597</v>
      </c>
      <c r="P55" s="15">
        <v>0</v>
      </c>
      <c r="Q55" s="15">
        <v>80934128597</v>
      </c>
      <c r="R55" s="15">
        <v>0</v>
      </c>
      <c r="S55" s="15">
        <v>0</v>
      </c>
      <c r="T55" s="15">
        <v>0</v>
      </c>
      <c r="U55" s="14" t="s">
        <v>310</v>
      </c>
      <c r="V55" s="16" t="s">
        <v>311</v>
      </c>
    </row>
    <row r="56" spans="1:22" ht="15.95" hidden="1" customHeight="1" x14ac:dyDescent="0.25">
      <c r="A56" s="14" t="s">
        <v>347</v>
      </c>
      <c r="B56" s="14" t="s">
        <v>307</v>
      </c>
      <c r="C56" s="14" t="s">
        <v>312</v>
      </c>
      <c r="D56" s="14" t="s">
        <v>313</v>
      </c>
      <c r="E56" s="14" t="s">
        <v>314</v>
      </c>
      <c r="F56" s="14" t="s">
        <v>315</v>
      </c>
      <c r="G56" s="14" t="s">
        <v>316</v>
      </c>
      <c r="H56" s="14" t="s">
        <v>319</v>
      </c>
      <c r="I56" s="14" t="s">
        <v>319</v>
      </c>
      <c r="J56" s="14" t="s">
        <v>319</v>
      </c>
      <c r="K56" s="14" t="s">
        <v>84</v>
      </c>
      <c r="L56" s="15">
        <v>215000000</v>
      </c>
      <c r="M56" s="15">
        <v>0</v>
      </c>
      <c r="N56" s="15">
        <v>0</v>
      </c>
      <c r="O56" s="15">
        <v>215000000</v>
      </c>
      <c r="P56" s="15">
        <v>8182483</v>
      </c>
      <c r="Q56" s="15">
        <v>129288797.78</v>
      </c>
      <c r="R56" s="15">
        <v>0</v>
      </c>
      <c r="S56" s="15">
        <v>0</v>
      </c>
      <c r="T56" s="15">
        <v>85711202.219999999</v>
      </c>
      <c r="U56" s="14" t="s">
        <v>310</v>
      </c>
      <c r="V56" s="16" t="s">
        <v>311</v>
      </c>
    </row>
    <row r="57" spans="1:22" ht="15.95" hidden="1" customHeight="1" x14ac:dyDescent="0.25">
      <c r="A57" s="14" t="s">
        <v>347</v>
      </c>
      <c r="B57" s="14" t="s">
        <v>307</v>
      </c>
      <c r="C57" s="14" t="s">
        <v>312</v>
      </c>
      <c r="D57" s="14" t="s">
        <v>313</v>
      </c>
      <c r="E57" s="14" t="s">
        <v>314</v>
      </c>
      <c r="F57" s="14" t="s">
        <v>320</v>
      </c>
      <c r="G57" s="14" t="s">
        <v>321</v>
      </c>
      <c r="H57" s="14" t="s">
        <v>322</v>
      </c>
      <c r="I57" s="14" t="s">
        <v>323</v>
      </c>
      <c r="J57" s="14" t="s">
        <v>324</v>
      </c>
      <c r="K57" s="14" t="s">
        <v>325</v>
      </c>
      <c r="L57" s="15">
        <v>1860000</v>
      </c>
      <c r="M57" s="15">
        <v>0</v>
      </c>
      <c r="N57" s="15">
        <v>0</v>
      </c>
      <c r="O57" s="15">
        <v>1860000</v>
      </c>
      <c r="P57" s="15">
        <v>6100</v>
      </c>
      <c r="Q57" s="15">
        <v>45500635</v>
      </c>
      <c r="R57" s="15">
        <v>0</v>
      </c>
      <c r="S57" s="15">
        <v>0</v>
      </c>
      <c r="T57" s="15">
        <v>-43640635</v>
      </c>
      <c r="U57" s="14" t="s">
        <v>310</v>
      </c>
      <c r="V57" s="16" t="s">
        <v>311</v>
      </c>
    </row>
    <row r="58" spans="1:22" ht="15.95" hidden="1" customHeight="1" x14ac:dyDescent="0.25">
      <c r="A58" s="14" t="s">
        <v>347</v>
      </c>
      <c r="B58" s="14" t="s">
        <v>307</v>
      </c>
      <c r="C58" s="14" t="s">
        <v>312</v>
      </c>
      <c r="D58" s="14" t="s">
        <v>326</v>
      </c>
      <c r="E58" s="14" t="s">
        <v>327</v>
      </c>
      <c r="F58" s="14" t="s">
        <v>328</v>
      </c>
      <c r="G58" s="14" t="s">
        <v>329</v>
      </c>
      <c r="H58" s="14" t="s">
        <v>329</v>
      </c>
      <c r="I58" s="14" t="s">
        <v>329</v>
      </c>
      <c r="J58" s="14" t="s">
        <v>329</v>
      </c>
      <c r="K58" s="14" t="s">
        <v>187</v>
      </c>
      <c r="L58" s="15">
        <v>2000000</v>
      </c>
      <c r="M58" s="15">
        <v>0</v>
      </c>
      <c r="N58" s="15">
        <v>0</v>
      </c>
      <c r="O58" s="15">
        <v>2000000</v>
      </c>
      <c r="P58" s="15">
        <v>0</v>
      </c>
      <c r="Q58" s="15">
        <v>0</v>
      </c>
      <c r="R58" s="15">
        <v>0</v>
      </c>
      <c r="S58" s="15">
        <v>0</v>
      </c>
      <c r="T58" s="15">
        <v>2000000</v>
      </c>
      <c r="U58" s="14" t="s">
        <v>310</v>
      </c>
      <c r="V58" s="16" t="s">
        <v>311</v>
      </c>
    </row>
    <row r="59" spans="1:22" ht="15.95" hidden="1" customHeight="1" x14ac:dyDescent="0.25">
      <c r="A59" s="14" t="s">
        <v>347</v>
      </c>
      <c r="B59" s="14" t="s">
        <v>307</v>
      </c>
      <c r="C59" s="14" t="s">
        <v>312</v>
      </c>
      <c r="D59" s="14" t="s">
        <v>326</v>
      </c>
      <c r="E59" s="14" t="s">
        <v>330</v>
      </c>
      <c r="F59" s="14" t="s">
        <v>331</v>
      </c>
      <c r="G59" s="14" t="s">
        <v>331</v>
      </c>
      <c r="H59" s="14" t="s">
        <v>331</v>
      </c>
      <c r="I59" s="14" t="s">
        <v>331</v>
      </c>
      <c r="J59" s="14" t="s">
        <v>331</v>
      </c>
      <c r="K59" s="14" t="s">
        <v>332</v>
      </c>
      <c r="L59" s="15">
        <v>0</v>
      </c>
      <c r="M59" s="15">
        <v>0</v>
      </c>
      <c r="N59" s="15">
        <v>1609146130</v>
      </c>
      <c r="O59" s="15">
        <v>1609146130</v>
      </c>
      <c r="P59" s="15">
        <v>0</v>
      </c>
      <c r="Q59" s="15">
        <v>1609146130</v>
      </c>
      <c r="R59" s="15">
        <v>0</v>
      </c>
      <c r="S59" s="15">
        <v>0</v>
      </c>
      <c r="T59" s="15">
        <v>0</v>
      </c>
      <c r="U59" s="14" t="s">
        <v>310</v>
      </c>
      <c r="V59" s="16" t="s">
        <v>311</v>
      </c>
    </row>
    <row r="60" spans="1:22" ht="15.95" hidden="1" customHeight="1" x14ac:dyDescent="0.25">
      <c r="A60" s="14" t="s">
        <v>347</v>
      </c>
      <c r="B60" s="14" t="s">
        <v>307</v>
      </c>
      <c r="C60" s="14" t="s">
        <v>312</v>
      </c>
      <c r="D60" s="14" t="s">
        <v>326</v>
      </c>
      <c r="E60" s="14" t="s">
        <v>333</v>
      </c>
      <c r="F60" s="14" t="s">
        <v>333</v>
      </c>
      <c r="G60" s="14" t="s">
        <v>333</v>
      </c>
      <c r="H60" s="14" t="s">
        <v>333</v>
      </c>
      <c r="I60" s="14" t="s">
        <v>333</v>
      </c>
      <c r="J60" s="14" t="s">
        <v>333</v>
      </c>
      <c r="K60" s="14" t="s">
        <v>199</v>
      </c>
      <c r="L60" s="15">
        <v>150000000</v>
      </c>
      <c r="M60" s="15">
        <v>0</v>
      </c>
      <c r="N60" s="15">
        <v>0</v>
      </c>
      <c r="O60" s="15">
        <v>150000000</v>
      </c>
      <c r="P60" s="15">
        <v>0</v>
      </c>
      <c r="Q60" s="15">
        <v>35454122</v>
      </c>
      <c r="R60" s="15">
        <v>0</v>
      </c>
      <c r="S60" s="15">
        <v>0</v>
      </c>
      <c r="T60" s="15">
        <v>114545878</v>
      </c>
      <c r="U60" s="14" t="s">
        <v>310</v>
      </c>
      <c r="V60" s="16" t="s">
        <v>311</v>
      </c>
    </row>
    <row r="61" spans="1:22" ht="15.95" hidden="1" customHeight="1" x14ac:dyDescent="0.25">
      <c r="A61" s="14" t="s">
        <v>347</v>
      </c>
      <c r="B61" s="14" t="s">
        <v>307</v>
      </c>
      <c r="C61" s="14" t="s">
        <v>312</v>
      </c>
      <c r="D61" s="14" t="s">
        <v>334</v>
      </c>
      <c r="E61" s="14" t="s">
        <v>335</v>
      </c>
      <c r="F61" s="14" t="s">
        <v>336</v>
      </c>
      <c r="G61" s="14" t="s">
        <v>336</v>
      </c>
      <c r="H61" s="14" t="s">
        <v>336</v>
      </c>
      <c r="I61" s="14" t="s">
        <v>336</v>
      </c>
      <c r="J61" s="14" t="s">
        <v>336</v>
      </c>
      <c r="K61" s="14" t="s">
        <v>207</v>
      </c>
      <c r="L61" s="15">
        <v>97570661000</v>
      </c>
      <c r="M61" s="15">
        <v>0</v>
      </c>
      <c r="N61" s="15">
        <v>0</v>
      </c>
      <c r="O61" s="15">
        <v>97570661000</v>
      </c>
      <c r="P61" s="15">
        <v>9184008638</v>
      </c>
      <c r="Q61" s="15">
        <v>41112821862</v>
      </c>
      <c r="R61" s="15">
        <v>0</v>
      </c>
      <c r="S61" s="15">
        <v>0</v>
      </c>
      <c r="T61" s="15">
        <v>56457839138</v>
      </c>
      <c r="U61" s="14" t="s">
        <v>310</v>
      </c>
      <c r="V61" s="16" t="s">
        <v>311</v>
      </c>
    </row>
    <row r="62" spans="1:22" ht="15.95" hidden="1" customHeight="1" x14ac:dyDescent="0.25">
      <c r="A62" s="14" t="s">
        <v>348</v>
      </c>
      <c r="B62" s="14" t="s">
        <v>307</v>
      </c>
      <c r="C62" s="14" t="s">
        <v>308</v>
      </c>
      <c r="D62" s="14" t="s">
        <v>308</v>
      </c>
      <c r="E62" s="14" t="s">
        <v>308</v>
      </c>
      <c r="F62" s="14" t="s">
        <v>308</v>
      </c>
      <c r="G62" s="14" t="s">
        <v>308</v>
      </c>
      <c r="H62" s="14" t="s">
        <v>308</v>
      </c>
      <c r="I62" s="14" t="s">
        <v>308</v>
      </c>
      <c r="J62" s="14" t="s">
        <v>308</v>
      </c>
      <c r="K62" s="14" t="s">
        <v>309</v>
      </c>
      <c r="L62" s="15">
        <v>47188658000</v>
      </c>
      <c r="M62" s="15">
        <v>0</v>
      </c>
      <c r="N62" s="15">
        <v>-8281984613</v>
      </c>
      <c r="O62" s="15">
        <v>38906673387</v>
      </c>
      <c r="P62" s="15">
        <v>0</v>
      </c>
      <c r="Q62" s="15">
        <v>38906673387</v>
      </c>
      <c r="R62" s="15">
        <v>0</v>
      </c>
      <c r="S62" s="15">
        <v>0</v>
      </c>
      <c r="T62" s="15">
        <v>0</v>
      </c>
      <c r="U62" s="14" t="s">
        <v>310</v>
      </c>
      <c r="V62" s="16" t="s">
        <v>311</v>
      </c>
    </row>
    <row r="63" spans="1:22" ht="15.95" hidden="1" customHeight="1" x14ac:dyDescent="0.25">
      <c r="A63" s="14" t="s">
        <v>348</v>
      </c>
      <c r="B63" s="14" t="s">
        <v>307</v>
      </c>
      <c r="C63" s="14" t="s">
        <v>312</v>
      </c>
      <c r="D63" s="14" t="s">
        <v>313</v>
      </c>
      <c r="E63" s="14" t="s">
        <v>314</v>
      </c>
      <c r="F63" s="14" t="s">
        <v>315</v>
      </c>
      <c r="G63" s="14" t="s">
        <v>316</v>
      </c>
      <c r="H63" s="14" t="s">
        <v>319</v>
      </c>
      <c r="I63" s="14" t="s">
        <v>319</v>
      </c>
      <c r="J63" s="14" t="s">
        <v>319</v>
      </c>
      <c r="K63" s="14" t="s">
        <v>84</v>
      </c>
      <c r="L63" s="15">
        <v>215000000</v>
      </c>
      <c r="M63" s="15">
        <v>0</v>
      </c>
      <c r="N63" s="15">
        <v>0</v>
      </c>
      <c r="O63" s="15">
        <v>215000000</v>
      </c>
      <c r="P63" s="15">
        <v>13695902.779999999</v>
      </c>
      <c r="Q63" s="15">
        <v>61574461.780000001</v>
      </c>
      <c r="R63" s="15">
        <v>0</v>
      </c>
      <c r="S63" s="15">
        <v>0</v>
      </c>
      <c r="T63" s="15">
        <v>153425538.22</v>
      </c>
      <c r="U63" s="14" t="s">
        <v>310</v>
      </c>
      <c r="V63" s="16" t="s">
        <v>311</v>
      </c>
    </row>
    <row r="64" spans="1:22" ht="15.95" hidden="1" customHeight="1" x14ac:dyDescent="0.25">
      <c r="A64" s="14" t="s">
        <v>348</v>
      </c>
      <c r="B64" s="14" t="s">
        <v>307</v>
      </c>
      <c r="C64" s="14" t="s">
        <v>312</v>
      </c>
      <c r="D64" s="14" t="s">
        <v>313</v>
      </c>
      <c r="E64" s="14" t="s">
        <v>314</v>
      </c>
      <c r="F64" s="14" t="s">
        <v>320</v>
      </c>
      <c r="G64" s="14" t="s">
        <v>321</v>
      </c>
      <c r="H64" s="14" t="s">
        <v>322</v>
      </c>
      <c r="I64" s="14" t="s">
        <v>323</v>
      </c>
      <c r="J64" s="14" t="s">
        <v>324</v>
      </c>
      <c r="K64" s="14" t="s">
        <v>325</v>
      </c>
      <c r="L64" s="15">
        <v>1200000</v>
      </c>
      <c r="M64" s="15">
        <v>0</v>
      </c>
      <c r="N64" s="15">
        <v>0</v>
      </c>
      <c r="O64" s="15">
        <v>1200000</v>
      </c>
      <c r="P64" s="15">
        <v>0</v>
      </c>
      <c r="Q64" s="15">
        <v>15000</v>
      </c>
      <c r="R64" s="15">
        <v>0</v>
      </c>
      <c r="S64" s="15">
        <v>0</v>
      </c>
      <c r="T64" s="15">
        <v>1185000</v>
      </c>
      <c r="U64" s="14" t="s">
        <v>310</v>
      </c>
      <c r="V64" s="16" t="s">
        <v>311</v>
      </c>
    </row>
    <row r="65" spans="1:22" ht="15.95" hidden="1" customHeight="1" x14ac:dyDescent="0.25">
      <c r="A65" s="14" t="s">
        <v>348</v>
      </c>
      <c r="B65" s="14" t="s">
        <v>307</v>
      </c>
      <c r="C65" s="14" t="s">
        <v>312</v>
      </c>
      <c r="D65" s="14" t="s">
        <v>326</v>
      </c>
      <c r="E65" s="14" t="s">
        <v>327</v>
      </c>
      <c r="F65" s="14" t="s">
        <v>328</v>
      </c>
      <c r="G65" s="14" t="s">
        <v>329</v>
      </c>
      <c r="H65" s="14" t="s">
        <v>329</v>
      </c>
      <c r="I65" s="14" t="s">
        <v>329</v>
      </c>
      <c r="J65" s="14" t="s">
        <v>329</v>
      </c>
      <c r="K65" s="14" t="s">
        <v>187</v>
      </c>
      <c r="L65" s="15">
        <v>2000000</v>
      </c>
      <c r="M65" s="15">
        <v>0</v>
      </c>
      <c r="N65" s="15">
        <v>0</v>
      </c>
      <c r="O65" s="15">
        <v>2000000</v>
      </c>
      <c r="P65" s="15">
        <v>0</v>
      </c>
      <c r="Q65" s="15">
        <v>4</v>
      </c>
      <c r="R65" s="15">
        <v>0</v>
      </c>
      <c r="S65" s="15">
        <v>0</v>
      </c>
      <c r="T65" s="15">
        <v>1999996</v>
      </c>
      <c r="U65" s="14" t="s">
        <v>310</v>
      </c>
      <c r="V65" s="16" t="s">
        <v>311</v>
      </c>
    </row>
    <row r="66" spans="1:22" ht="15.95" hidden="1" customHeight="1" x14ac:dyDescent="0.25">
      <c r="A66" s="14" t="s">
        <v>348</v>
      </c>
      <c r="B66" s="14" t="s">
        <v>307</v>
      </c>
      <c r="C66" s="14" t="s">
        <v>312</v>
      </c>
      <c r="D66" s="14" t="s">
        <v>326</v>
      </c>
      <c r="E66" s="14" t="s">
        <v>327</v>
      </c>
      <c r="F66" s="14" t="s">
        <v>343</v>
      </c>
      <c r="G66" s="14" t="s">
        <v>343</v>
      </c>
      <c r="H66" s="14" t="s">
        <v>343</v>
      </c>
      <c r="I66" s="14" t="s">
        <v>343</v>
      </c>
      <c r="J66" s="14" t="s">
        <v>343</v>
      </c>
      <c r="K66" s="14" t="s">
        <v>344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4" t="s">
        <v>310</v>
      </c>
      <c r="V66" s="16" t="s">
        <v>311</v>
      </c>
    </row>
    <row r="67" spans="1:22" ht="15.95" hidden="1" customHeight="1" x14ac:dyDescent="0.25">
      <c r="A67" s="14" t="s">
        <v>348</v>
      </c>
      <c r="B67" s="14" t="s">
        <v>307</v>
      </c>
      <c r="C67" s="14" t="s">
        <v>312</v>
      </c>
      <c r="D67" s="14" t="s">
        <v>326</v>
      </c>
      <c r="E67" s="14" t="s">
        <v>330</v>
      </c>
      <c r="F67" s="14" t="s">
        <v>331</v>
      </c>
      <c r="G67" s="14" t="s">
        <v>331</v>
      </c>
      <c r="H67" s="14" t="s">
        <v>331</v>
      </c>
      <c r="I67" s="14" t="s">
        <v>331</v>
      </c>
      <c r="J67" s="14" t="s">
        <v>331</v>
      </c>
      <c r="K67" s="14" t="s">
        <v>332</v>
      </c>
      <c r="L67" s="15">
        <v>0</v>
      </c>
      <c r="M67" s="15">
        <v>0</v>
      </c>
      <c r="N67" s="15">
        <v>255073639</v>
      </c>
      <c r="O67" s="15">
        <v>255073639</v>
      </c>
      <c r="P67" s="15">
        <v>0</v>
      </c>
      <c r="Q67" s="15">
        <v>255073639</v>
      </c>
      <c r="R67" s="15">
        <v>0</v>
      </c>
      <c r="S67" s="15">
        <v>0</v>
      </c>
      <c r="T67" s="15">
        <v>0</v>
      </c>
      <c r="U67" s="14" t="s">
        <v>310</v>
      </c>
      <c r="V67" s="16" t="s">
        <v>311</v>
      </c>
    </row>
    <row r="68" spans="1:22" ht="15.95" hidden="1" customHeight="1" x14ac:dyDescent="0.25">
      <c r="A68" s="14" t="s">
        <v>348</v>
      </c>
      <c r="B68" s="14" t="s">
        <v>307</v>
      </c>
      <c r="C68" s="14" t="s">
        <v>312</v>
      </c>
      <c r="D68" s="14" t="s">
        <v>326</v>
      </c>
      <c r="E68" s="14" t="s">
        <v>333</v>
      </c>
      <c r="F68" s="14" t="s">
        <v>333</v>
      </c>
      <c r="G68" s="14" t="s">
        <v>333</v>
      </c>
      <c r="H68" s="14" t="s">
        <v>333</v>
      </c>
      <c r="I68" s="14" t="s">
        <v>333</v>
      </c>
      <c r="J68" s="14" t="s">
        <v>333</v>
      </c>
      <c r="K68" s="14" t="s">
        <v>199</v>
      </c>
      <c r="L68" s="15">
        <v>3000000</v>
      </c>
      <c r="M68" s="15">
        <v>0</v>
      </c>
      <c r="N68" s="15">
        <v>0</v>
      </c>
      <c r="O68" s="15">
        <v>3000000</v>
      </c>
      <c r="P68" s="15">
        <v>0</v>
      </c>
      <c r="Q68" s="15">
        <v>9382109</v>
      </c>
      <c r="R68" s="15">
        <v>0</v>
      </c>
      <c r="S68" s="15">
        <v>0</v>
      </c>
      <c r="T68" s="15">
        <v>-6382109</v>
      </c>
      <c r="U68" s="14" t="s">
        <v>310</v>
      </c>
      <c r="V68" s="16" t="s">
        <v>311</v>
      </c>
    </row>
    <row r="69" spans="1:22" ht="15.95" hidden="1" customHeight="1" x14ac:dyDescent="0.25">
      <c r="A69" s="14" t="s">
        <v>348</v>
      </c>
      <c r="B69" s="14" t="s">
        <v>307</v>
      </c>
      <c r="C69" s="14" t="s">
        <v>312</v>
      </c>
      <c r="D69" s="14" t="s">
        <v>334</v>
      </c>
      <c r="E69" s="14" t="s">
        <v>335</v>
      </c>
      <c r="F69" s="14" t="s">
        <v>336</v>
      </c>
      <c r="G69" s="14" t="s">
        <v>336</v>
      </c>
      <c r="H69" s="14" t="s">
        <v>336</v>
      </c>
      <c r="I69" s="14" t="s">
        <v>336</v>
      </c>
      <c r="J69" s="14" t="s">
        <v>336</v>
      </c>
      <c r="K69" s="14" t="s">
        <v>207</v>
      </c>
      <c r="L69" s="15">
        <v>32122305000</v>
      </c>
      <c r="M69" s="15">
        <v>0</v>
      </c>
      <c r="N69" s="15">
        <v>0</v>
      </c>
      <c r="O69" s="15">
        <v>32122305000</v>
      </c>
      <c r="P69" s="15">
        <v>7133225359</v>
      </c>
      <c r="Q69" s="15">
        <v>10776427141</v>
      </c>
      <c r="R69" s="15">
        <v>0</v>
      </c>
      <c r="S69" s="15">
        <v>0</v>
      </c>
      <c r="T69" s="15">
        <v>21345877859</v>
      </c>
      <c r="U69" s="14" t="s">
        <v>310</v>
      </c>
      <c r="V69" s="16" t="s">
        <v>311</v>
      </c>
    </row>
    <row r="70" spans="1:22" ht="15.95" hidden="1" customHeight="1" x14ac:dyDescent="0.25">
      <c r="A70" s="14" t="s">
        <v>349</v>
      </c>
      <c r="B70" s="14" t="s">
        <v>307</v>
      </c>
      <c r="C70" s="14" t="s">
        <v>308</v>
      </c>
      <c r="D70" s="14" t="s">
        <v>308</v>
      </c>
      <c r="E70" s="14" t="s">
        <v>308</v>
      </c>
      <c r="F70" s="14" t="s">
        <v>308</v>
      </c>
      <c r="G70" s="14" t="s">
        <v>308</v>
      </c>
      <c r="H70" s="14" t="s">
        <v>308</v>
      </c>
      <c r="I70" s="14" t="s">
        <v>308</v>
      </c>
      <c r="J70" s="14" t="s">
        <v>308</v>
      </c>
      <c r="K70" s="14" t="s">
        <v>309</v>
      </c>
      <c r="L70" s="15">
        <v>71803460000</v>
      </c>
      <c r="M70" s="15">
        <v>0</v>
      </c>
      <c r="N70" s="15">
        <v>-16127841479</v>
      </c>
      <c r="O70" s="15">
        <v>55675618521</v>
      </c>
      <c r="P70" s="15">
        <v>0</v>
      </c>
      <c r="Q70" s="15">
        <v>55675618521</v>
      </c>
      <c r="R70" s="15">
        <v>0</v>
      </c>
      <c r="S70" s="15">
        <v>0</v>
      </c>
      <c r="T70" s="15">
        <v>0</v>
      </c>
      <c r="U70" s="14" t="s">
        <v>310</v>
      </c>
      <c r="V70" s="16" t="s">
        <v>311</v>
      </c>
    </row>
    <row r="71" spans="1:22" ht="15.95" hidden="1" customHeight="1" x14ac:dyDescent="0.25">
      <c r="A71" s="14" t="s">
        <v>349</v>
      </c>
      <c r="B71" s="14" t="s">
        <v>307</v>
      </c>
      <c r="C71" s="14" t="s">
        <v>312</v>
      </c>
      <c r="D71" s="14" t="s">
        <v>313</v>
      </c>
      <c r="E71" s="14" t="s">
        <v>314</v>
      </c>
      <c r="F71" s="14" t="s">
        <v>315</v>
      </c>
      <c r="G71" s="14" t="s">
        <v>316</v>
      </c>
      <c r="H71" s="14" t="s">
        <v>317</v>
      </c>
      <c r="I71" s="14" t="s">
        <v>317</v>
      </c>
      <c r="J71" s="14" t="s">
        <v>317</v>
      </c>
      <c r="K71" s="14" t="s">
        <v>318</v>
      </c>
      <c r="L71" s="15">
        <v>36997000</v>
      </c>
      <c r="M71" s="15">
        <v>0</v>
      </c>
      <c r="N71" s="15">
        <v>0</v>
      </c>
      <c r="O71" s="15">
        <v>36997000</v>
      </c>
      <c r="P71" s="15">
        <v>87917</v>
      </c>
      <c r="Q71" s="15">
        <v>13339160.109999999</v>
      </c>
      <c r="R71" s="15">
        <v>0</v>
      </c>
      <c r="S71" s="15">
        <v>0</v>
      </c>
      <c r="T71" s="15">
        <v>23657839.890000001</v>
      </c>
      <c r="U71" s="14" t="s">
        <v>310</v>
      </c>
      <c r="V71" s="16" t="s">
        <v>311</v>
      </c>
    </row>
    <row r="72" spans="1:22" ht="15.95" hidden="1" customHeight="1" x14ac:dyDescent="0.25">
      <c r="A72" s="14" t="s">
        <v>349</v>
      </c>
      <c r="B72" s="14" t="s">
        <v>307</v>
      </c>
      <c r="C72" s="14" t="s">
        <v>312</v>
      </c>
      <c r="D72" s="14" t="s">
        <v>313</v>
      </c>
      <c r="E72" s="14" t="s">
        <v>314</v>
      </c>
      <c r="F72" s="14" t="s">
        <v>315</v>
      </c>
      <c r="G72" s="14" t="s">
        <v>316</v>
      </c>
      <c r="H72" s="14" t="s">
        <v>319</v>
      </c>
      <c r="I72" s="14" t="s">
        <v>319</v>
      </c>
      <c r="J72" s="14" t="s">
        <v>319</v>
      </c>
      <c r="K72" s="14" t="s">
        <v>84</v>
      </c>
      <c r="L72" s="15">
        <v>566000</v>
      </c>
      <c r="M72" s="15">
        <v>0</v>
      </c>
      <c r="N72" s="15">
        <v>0</v>
      </c>
      <c r="O72" s="15">
        <v>566000</v>
      </c>
      <c r="P72" s="15">
        <v>0</v>
      </c>
      <c r="Q72" s="15">
        <v>1625500</v>
      </c>
      <c r="R72" s="15">
        <v>0</v>
      </c>
      <c r="S72" s="15">
        <v>0</v>
      </c>
      <c r="T72" s="15">
        <v>-1059500</v>
      </c>
      <c r="U72" s="14" t="s">
        <v>310</v>
      </c>
      <c r="V72" s="16" t="s">
        <v>311</v>
      </c>
    </row>
    <row r="73" spans="1:22" ht="15.95" hidden="1" customHeight="1" x14ac:dyDescent="0.25">
      <c r="A73" s="14" t="s">
        <v>349</v>
      </c>
      <c r="B73" s="14" t="s">
        <v>307</v>
      </c>
      <c r="C73" s="14" t="s">
        <v>312</v>
      </c>
      <c r="D73" s="14" t="s">
        <v>313</v>
      </c>
      <c r="E73" s="14" t="s">
        <v>314</v>
      </c>
      <c r="F73" s="14" t="s">
        <v>320</v>
      </c>
      <c r="G73" s="14" t="s">
        <v>321</v>
      </c>
      <c r="H73" s="14" t="s">
        <v>322</v>
      </c>
      <c r="I73" s="14" t="s">
        <v>323</v>
      </c>
      <c r="J73" s="14" t="s">
        <v>324</v>
      </c>
      <c r="K73" s="14" t="s">
        <v>325</v>
      </c>
      <c r="L73" s="15">
        <v>15000000</v>
      </c>
      <c r="M73" s="15">
        <v>0</v>
      </c>
      <c r="N73" s="15">
        <v>0</v>
      </c>
      <c r="O73" s="15">
        <v>15000000</v>
      </c>
      <c r="P73" s="15">
        <v>0</v>
      </c>
      <c r="Q73" s="15">
        <v>145138</v>
      </c>
      <c r="R73" s="15">
        <v>0</v>
      </c>
      <c r="S73" s="15">
        <v>0</v>
      </c>
      <c r="T73" s="15">
        <v>14854862</v>
      </c>
      <c r="U73" s="14" t="s">
        <v>310</v>
      </c>
      <c r="V73" s="16" t="s">
        <v>311</v>
      </c>
    </row>
    <row r="74" spans="1:22" ht="15.95" hidden="1" customHeight="1" x14ac:dyDescent="0.25">
      <c r="A74" s="14" t="s">
        <v>349</v>
      </c>
      <c r="B74" s="14" t="s">
        <v>307</v>
      </c>
      <c r="C74" s="14" t="s">
        <v>312</v>
      </c>
      <c r="D74" s="14" t="s">
        <v>313</v>
      </c>
      <c r="E74" s="14" t="s">
        <v>314</v>
      </c>
      <c r="F74" s="14" t="s">
        <v>320</v>
      </c>
      <c r="G74" s="14" t="s">
        <v>321</v>
      </c>
      <c r="H74" s="14" t="s">
        <v>322</v>
      </c>
      <c r="I74" s="14" t="s">
        <v>323</v>
      </c>
      <c r="J74" s="14" t="s">
        <v>350</v>
      </c>
      <c r="K74" s="14" t="s">
        <v>351</v>
      </c>
      <c r="L74" s="15">
        <v>66000000</v>
      </c>
      <c r="M74" s="15">
        <v>0</v>
      </c>
      <c r="N74" s="15">
        <v>0</v>
      </c>
      <c r="O74" s="15">
        <v>66000000</v>
      </c>
      <c r="P74" s="15">
        <v>15985896</v>
      </c>
      <c r="Q74" s="15">
        <v>47957688</v>
      </c>
      <c r="R74" s="15">
        <v>0</v>
      </c>
      <c r="S74" s="15">
        <v>0</v>
      </c>
      <c r="T74" s="15">
        <v>18042312</v>
      </c>
      <c r="U74" s="14" t="s">
        <v>310</v>
      </c>
      <c r="V74" s="16" t="s">
        <v>311</v>
      </c>
    </row>
    <row r="75" spans="1:22" ht="15.95" hidden="1" customHeight="1" x14ac:dyDescent="0.25">
      <c r="A75" s="14" t="s">
        <v>349</v>
      </c>
      <c r="B75" s="14" t="s">
        <v>307</v>
      </c>
      <c r="C75" s="14" t="s">
        <v>312</v>
      </c>
      <c r="D75" s="14" t="s">
        <v>326</v>
      </c>
      <c r="E75" s="14" t="s">
        <v>327</v>
      </c>
      <c r="F75" s="14" t="s">
        <v>328</v>
      </c>
      <c r="G75" s="14" t="s">
        <v>329</v>
      </c>
      <c r="H75" s="14" t="s">
        <v>329</v>
      </c>
      <c r="I75" s="14" t="s">
        <v>329</v>
      </c>
      <c r="J75" s="14" t="s">
        <v>329</v>
      </c>
      <c r="K75" s="14" t="s">
        <v>187</v>
      </c>
      <c r="L75" s="15">
        <v>716000</v>
      </c>
      <c r="M75" s="15">
        <v>0</v>
      </c>
      <c r="N75" s="15">
        <v>0</v>
      </c>
      <c r="O75" s="15">
        <v>716000</v>
      </c>
      <c r="P75" s="15">
        <v>0</v>
      </c>
      <c r="Q75" s="15">
        <v>94525337</v>
      </c>
      <c r="R75" s="15">
        <v>0</v>
      </c>
      <c r="S75" s="15">
        <v>0</v>
      </c>
      <c r="T75" s="15">
        <v>-93809337</v>
      </c>
      <c r="U75" s="14" t="s">
        <v>310</v>
      </c>
      <c r="V75" s="16" t="s">
        <v>311</v>
      </c>
    </row>
    <row r="76" spans="1:22" ht="15.95" hidden="1" customHeight="1" x14ac:dyDescent="0.25">
      <c r="A76" s="14" t="s">
        <v>349</v>
      </c>
      <c r="B76" s="14" t="s">
        <v>307</v>
      </c>
      <c r="C76" s="14" t="s">
        <v>312</v>
      </c>
      <c r="D76" s="14" t="s">
        <v>326</v>
      </c>
      <c r="E76" s="14" t="s">
        <v>330</v>
      </c>
      <c r="F76" s="14" t="s">
        <v>331</v>
      </c>
      <c r="G76" s="14" t="s">
        <v>331</v>
      </c>
      <c r="H76" s="14" t="s">
        <v>331</v>
      </c>
      <c r="I76" s="14" t="s">
        <v>331</v>
      </c>
      <c r="J76" s="14" t="s">
        <v>331</v>
      </c>
      <c r="K76" s="14" t="s">
        <v>332</v>
      </c>
      <c r="L76" s="15">
        <v>0</v>
      </c>
      <c r="M76" s="15">
        <v>0</v>
      </c>
      <c r="N76" s="15">
        <v>4078053111</v>
      </c>
      <c r="O76" s="15">
        <v>4078053111</v>
      </c>
      <c r="P76" s="15">
        <v>0</v>
      </c>
      <c r="Q76" s="15">
        <v>4078053111</v>
      </c>
      <c r="R76" s="15">
        <v>0</v>
      </c>
      <c r="S76" s="15">
        <v>0</v>
      </c>
      <c r="T76" s="15">
        <v>0</v>
      </c>
      <c r="U76" s="14" t="s">
        <v>310</v>
      </c>
      <c r="V76" s="16" t="s">
        <v>311</v>
      </c>
    </row>
    <row r="77" spans="1:22" ht="15.95" hidden="1" customHeight="1" x14ac:dyDescent="0.25">
      <c r="A77" s="14" t="s">
        <v>349</v>
      </c>
      <c r="B77" s="14" t="s">
        <v>307</v>
      </c>
      <c r="C77" s="14" t="s">
        <v>312</v>
      </c>
      <c r="D77" s="14" t="s">
        <v>326</v>
      </c>
      <c r="E77" s="14" t="s">
        <v>333</v>
      </c>
      <c r="F77" s="14" t="s">
        <v>333</v>
      </c>
      <c r="G77" s="14" t="s">
        <v>333</v>
      </c>
      <c r="H77" s="14" t="s">
        <v>333</v>
      </c>
      <c r="I77" s="14" t="s">
        <v>333</v>
      </c>
      <c r="J77" s="14" t="s">
        <v>333</v>
      </c>
      <c r="K77" s="14" t="s">
        <v>199</v>
      </c>
      <c r="L77" s="15">
        <v>120000000</v>
      </c>
      <c r="M77" s="15">
        <v>0</v>
      </c>
      <c r="N77" s="15">
        <v>0</v>
      </c>
      <c r="O77" s="15">
        <v>120000000</v>
      </c>
      <c r="P77" s="15">
        <v>0</v>
      </c>
      <c r="Q77" s="15">
        <v>18887832</v>
      </c>
      <c r="R77" s="15">
        <v>0</v>
      </c>
      <c r="S77" s="15">
        <v>0</v>
      </c>
      <c r="T77" s="15">
        <v>101112168</v>
      </c>
      <c r="U77" s="14" t="s">
        <v>310</v>
      </c>
      <c r="V77" s="16" t="s">
        <v>311</v>
      </c>
    </row>
    <row r="78" spans="1:22" ht="15.95" hidden="1" customHeight="1" x14ac:dyDescent="0.25">
      <c r="A78" s="14" t="s">
        <v>349</v>
      </c>
      <c r="B78" s="14" t="s">
        <v>307</v>
      </c>
      <c r="C78" s="14" t="s">
        <v>312</v>
      </c>
      <c r="D78" s="14" t="s">
        <v>334</v>
      </c>
      <c r="E78" s="14" t="s">
        <v>335</v>
      </c>
      <c r="F78" s="14" t="s">
        <v>336</v>
      </c>
      <c r="G78" s="14" t="s">
        <v>336</v>
      </c>
      <c r="H78" s="14" t="s">
        <v>336</v>
      </c>
      <c r="I78" s="14" t="s">
        <v>336</v>
      </c>
      <c r="J78" s="14" t="s">
        <v>336</v>
      </c>
      <c r="K78" s="14" t="s">
        <v>207</v>
      </c>
      <c r="L78" s="15">
        <v>59251576000</v>
      </c>
      <c r="M78" s="15">
        <v>0</v>
      </c>
      <c r="N78" s="15">
        <v>0</v>
      </c>
      <c r="O78" s="15">
        <v>59251576000</v>
      </c>
      <c r="P78" s="15">
        <v>5616792457</v>
      </c>
      <c r="Q78" s="15">
        <v>25856495542</v>
      </c>
      <c r="R78" s="15">
        <v>0</v>
      </c>
      <c r="S78" s="15">
        <v>0</v>
      </c>
      <c r="T78" s="15">
        <v>33395080458</v>
      </c>
      <c r="U78" s="14" t="s">
        <v>310</v>
      </c>
      <c r="V78" s="16" t="s">
        <v>311</v>
      </c>
    </row>
    <row r="79" spans="1:22" ht="15.95" hidden="1" customHeight="1" x14ac:dyDescent="0.25">
      <c r="A79" s="14" t="s">
        <v>352</v>
      </c>
      <c r="B79" s="14" t="s">
        <v>307</v>
      </c>
      <c r="C79" s="14" t="s">
        <v>308</v>
      </c>
      <c r="D79" s="14" t="s">
        <v>308</v>
      </c>
      <c r="E79" s="14" t="s">
        <v>308</v>
      </c>
      <c r="F79" s="14" t="s">
        <v>308</v>
      </c>
      <c r="G79" s="14" t="s">
        <v>308</v>
      </c>
      <c r="H79" s="14" t="s">
        <v>308</v>
      </c>
      <c r="I79" s="14" t="s">
        <v>308</v>
      </c>
      <c r="J79" s="14" t="s">
        <v>308</v>
      </c>
      <c r="K79" s="14" t="s">
        <v>309</v>
      </c>
      <c r="L79" s="15">
        <v>108118000000</v>
      </c>
      <c r="M79" s="15">
        <v>0</v>
      </c>
      <c r="N79" s="15">
        <v>-19256903306</v>
      </c>
      <c r="O79" s="15">
        <v>88861096694</v>
      </c>
      <c r="P79" s="15">
        <v>0</v>
      </c>
      <c r="Q79" s="15">
        <v>88861096694</v>
      </c>
      <c r="R79" s="15">
        <v>0</v>
      </c>
      <c r="S79" s="15">
        <v>0</v>
      </c>
      <c r="T79" s="15">
        <v>0</v>
      </c>
      <c r="U79" s="14" t="s">
        <v>310</v>
      </c>
      <c r="V79" s="16" t="s">
        <v>311</v>
      </c>
    </row>
    <row r="80" spans="1:22" ht="15.95" hidden="1" customHeight="1" x14ac:dyDescent="0.25">
      <c r="A80" s="14" t="s">
        <v>352</v>
      </c>
      <c r="B80" s="14" t="s">
        <v>307</v>
      </c>
      <c r="C80" s="14" t="s">
        <v>312</v>
      </c>
      <c r="D80" s="14" t="s">
        <v>313</v>
      </c>
      <c r="E80" s="14" t="s">
        <v>314</v>
      </c>
      <c r="F80" s="14" t="s">
        <v>315</v>
      </c>
      <c r="G80" s="14" t="s">
        <v>316</v>
      </c>
      <c r="H80" s="14" t="s">
        <v>317</v>
      </c>
      <c r="I80" s="14" t="s">
        <v>317</v>
      </c>
      <c r="J80" s="14" t="s">
        <v>317</v>
      </c>
      <c r="K80" s="14" t="s">
        <v>318</v>
      </c>
      <c r="L80" s="15">
        <v>0</v>
      </c>
      <c r="M80" s="15">
        <v>0</v>
      </c>
      <c r="N80" s="15">
        <v>0</v>
      </c>
      <c r="O80" s="15">
        <v>0</v>
      </c>
      <c r="P80" s="15">
        <v>29861213</v>
      </c>
      <c r="Q80" s="15">
        <v>76544272</v>
      </c>
      <c r="R80" s="15">
        <v>0</v>
      </c>
      <c r="S80" s="15">
        <v>0</v>
      </c>
      <c r="T80" s="15">
        <v>-76544272</v>
      </c>
      <c r="U80" s="14" t="s">
        <v>310</v>
      </c>
      <c r="V80" s="16" t="s">
        <v>311</v>
      </c>
    </row>
    <row r="81" spans="1:22" ht="15.95" hidden="1" customHeight="1" x14ac:dyDescent="0.25">
      <c r="A81" s="14" t="s">
        <v>352</v>
      </c>
      <c r="B81" s="14" t="s">
        <v>307</v>
      </c>
      <c r="C81" s="14" t="s">
        <v>312</v>
      </c>
      <c r="D81" s="14" t="s">
        <v>313</v>
      </c>
      <c r="E81" s="14" t="s">
        <v>314</v>
      </c>
      <c r="F81" s="14" t="s">
        <v>315</v>
      </c>
      <c r="G81" s="14" t="s">
        <v>316</v>
      </c>
      <c r="H81" s="14" t="s">
        <v>353</v>
      </c>
      <c r="I81" s="14" t="s">
        <v>353</v>
      </c>
      <c r="J81" s="14" t="s">
        <v>353</v>
      </c>
      <c r="K81" s="14" t="s">
        <v>79</v>
      </c>
      <c r="L81" s="15">
        <v>46239000</v>
      </c>
      <c r="M81" s="15">
        <v>0</v>
      </c>
      <c r="N81" s="15">
        <v>0</v>
      </c>
      <c r="O81" s="15">
        <v>46239000</v>
      </c>
      <c r="P81" s="15">
        <v>0</v>
      </c>
      <c r="Q81" s="15">
        <v>0</v>
      </c>
      <c r="R81" s="15">
        <v>0</v>
      </c>
      <c r="S81" s="15">
        <v>0</v>
      </c>
      <c r="T81" s="15">
        <v>46239000</v>
      </c>
      <c r="U81" s="14" t="s">
        <v>310</v>
      </c>
      <c r="V81" s="16" t="s">
        <v>311</v>
      </c>
    </row>
    <row r="82" spans="1:22" ht="15.95" hidden="1" customHeight="1" x14ac:dyDescent="0.25">
      <c r="A82" s="14" t="s">
        <v>352</v>
      </c>
      <c r="B82" s="14" t="s">
        <v>307</v>
      </c>
      <c r="C82" s="14" t="s">
        <v>312</v>
      </c>
      <c r="D82" s="14" t="s">
        <v>313</v>
      </c>
      <c r="E82" s="14" t="s">
        <v>314</v>
      </c>
      <c r="F82" s="14" t="s">
        <v>320</v>
      </c>
      <c r="G82" s="14" t="s">
        <v>321</v>
      </c>
      <c r="H82" s="14" t="s">
        <v>322</v>
      </c>
      <c r="I82" s="14" t="s">
        <v>323</v>
      </c>
      <c r="J82" s="14" t="s">
        <v>324</v>
      </c>
      <c r="K82" s="14" t="s">
        <v>325</v>
      </c>
      <c r="L82" s="15">
        <v>23306000</v>
      </c>
      <c r="M82" s="15">
        <v>0</v>
      </c>
      <c r="N82" s="15">
        <v>0</v>
      </c>
      <c r="O82" s="15">
        <v>23306000</v>
      </c>
      <c r="P82" s="15">
        <v>0</v>
      </c>
      <c r="Q82" s="15">
        <v>533610</v>
      </c>
      <c r="R82" s="15">
        <v>0</v>
      </c>
      <c r="S82" s="15">
        <v>0</v>
      </c>
      <c r="T82" s="15">
        <v>22772390</v>
      </c>
      <c r="U82" s="14" t="s">
        <v>310</v>
      </c>
      <c r="V82" s="16" t="s">
        <v>311</v>
      </c>
    </row>
    <row r="83" spans="1:22" ht="15.95" hidden="1" customHeight="1" x14ac:dyDescent="0.25">
      <c r="A83" s="14" t="s">
        <v>352</v>
      </c>
      <c r="B83" s="14" t="s">
        <v>307</v>
      </c>
      <c r="C83" s="14" t="s">
        <v>312</v>
      </c>
      <c r="D83" s="14" t="s">
        <v>326</v>
      </c>
      <c r="E83" s="14" t="s">
        <v>327</v>
      </c>
      <c r="F83" s="14" t="s">
        <v>328</v>
      </c>
      <c r="G83" s="14" t="s">
        <v>329</v>
      </c>
      <c r="H83" s="14" t="s">
        <v>329</v>
      </c>
      <c r="I83" s="14" t="s">
        <v>329</v>
      </c>
      <c r="J83" s="14" t="s">
        <v>329</v>
      </c>
      <c r="K83" s="14" t="s">
        <v>187</v>
      </c>
      <c r="L83" s="15">
        <v>138767000</v>
      </c>
      <c r="M83" s="15">
        <v>0</v>
      </c>
      <c r="N83" s="15">
        <v>0</v>
      </c>
      <c r="O83" s="15">
        <v>138767000</v>
      </c>
      <c r="P83" s="15">
        <v>1611393</v>
      </c>
      <c r="Q83" s="15">
        <v>20541734</v>
      </c>
      <c r="R83" s="15">
        <v>0</v>
      </c>
      <c r="S83" s="15">
        <v>0</v>
      </c>
      <c r="T83" s="15">
        <v>118225266</v>
      </c>
      <c r="U83" s="14" t="s">
        <v>310</v>
      </c>
      <c r="V83" s="16" t="s">
        <v>311</v>
      </c>
    </row>
    <row r="84" spans="1:22" ht="15.95" hidden="1" customHeight="1" x14ac:dyDescent="0.25">
      <c r="A84" s="14" t="s">
        <v>352</v>
      </c>
      <c r="B84" s="14" t="s">
        <v>307</v>
      </c>
      <c r="C84" s="14" t="s">
        <v>312</v>
      </c>
      <c r="D84" s="14" t="s">
        <v>326</v>
      </c>
      <c r="E84" s="14" t="s">
        <v>330</v>
      </c>
      <c r="F84" s="14" t="s">
        <v>331</v>
      </c>
      <c r="G84" s="14" t="s">
        <v>331</v>
      </c>
      <c r="H84" s="14" t="s">
        <v>331</v>
      </c>
      <c r="I84" s="14" t="s">
        <v>331</v>
      </c>
      <c r="J84" s="14" t="s">
        <v>331</v>
      </c>
      <c r="K84" s="14" t="s">
        <v>332</v>
      </c>
      <c r="L84" s="15">
        <v>0</v>
      </c>
      <c r="M84" s="15">
        <v>0</v>
      </c>
      <c r="N84" s="15">
        <v>2226694532</v>
      </c>
      <c r="O84" s="15">
        <v>2226694532</v>
      </c>
      <c r="P84" s="15">
        <v>0</v>
      </c>
      <c r="Q84" s="15">
        <v>2226694532</v>
      </c>
      <c r="R84" s="15">
        <v>0</v>
      </c>
      <c r="S84" s="15">
        <v>0</v>
      </c>
      <c r="T84" s="15">
        <v>0</v>
      </c>
      <c r="U84" s="14" t="s">
        <v>310</v>
      </c>
      <c r="V84" s="16" t="s">
        <v>311</v>
      </c>
    </row>
    <row r="85" spans="1:22" ht="15.95" hidden="1" customHeight="1" x14ac:dyDescent="0.25">
      <c r="A85" s="14" t="s">
        <v>352</v>
      </c>
      <c r="B85" s="14" t="s">
        <v>307</v>
      </c>
      <c r="C85" s="14" t="s">
        <v>312</v>
      </c>
      <c r="D85" s="14" t="s">
        <v>326</v>
      </c>
      <c r="E85" s="14" t="s">
        <v>333</v>
      </c>
      <c r="F85" s="14" t="s">
        <v>333</v>
      </c>
      <c r="G85" s="14" t="s">
        <v>333</v>
      </c>
      <c r="H85" s="14" t="s">
        <v>333</v>
      </c>
      <c r="I85" s="14" t="s">
        <v>333</v>
      </c>
      <c r="J85" s="14" t="s">
        <v>333</v>
      </c>
      <c r="K85" s="14" t="s">
        <v>199</v>
      </c>
      <c r="L85" s="15">
        <v>130597000</v>
      </c>
      <c r="M85" s="15">
        <v>0</v>
      </c>
      <c r="N85" s="15">
        <v>0</v>
      </c>
      <c r="O85" s="15">
        <v>130597000</v>
      </c>
      <c r="P85" s="15">
        <v>0</v>
      </c>
      <c r="Q85" s="15">
        <v>65874796</v>
      </c>
      <c r="R85" s="15">
        <v>0</v>
      </c>
      <c r="S85" s="15">
        <v>0</v>
      </c>
      <c r="T85" s="15">
        <v>64722204</v>
      </c>
      <c r="U85" s="14" t="s">
        <v>310</v>
      </c>
      <c r="V85" s="16" t="s">
        <v>311</v>
      </c>
    </row>
    <row r="86" spans="1:22" ht="15.95" hidden="1" customHeight="1" x14ac:dyDescent="0.25">
      <c r="A86" s="14" t="s">
        <v>352</v>
      </c>
      <c r="B86" s="14" t="s">
        <v>307</v>
      </c>
      <c r="C86" s="14" t="s">
        <v>312</v>
      </c>
      <c r="D86" s="14" t="s">
        <v>334</v>
      </c>
      <c r="E86" s="14" t="s">
        <v>335</v>
      </c>
      <c r="F86" s="14" t="s">
        <v>336</v>
      </c>
      <c r="G86" s="14" t="s">
        <v>336</v>
      </c>
      <c r="H86" s="14" t="s">
        <v>336</v>
      </c>
      <c r="I86" s="14" t="s">
        <v>336</v>
      </c>
      <c r="J86" s="14" t="s">
        <v>336</v>
      </c>
      <c r="K86" s="14" t="s">
        <v>207</v>
      </c>
      <c r="L86" s="15">
        <v>82575694000</v>
      </c>
      <c r="M86" s="15">
        <v>0</v>
      </c>
      <c r="N86" s="15">
        <v>0</v>
      </c>
      <c r="O86" s="15">
        <v>82575694000</v>
      </c>
      <c r="P86" s="15">
        <v>7461090775</v>
      </c>
      <c r="Q86" s="15">
        <v>35552756225</v>
      </c>
      <c r="R86" s="15">
        <v>0</v>
      </c>
      <c r="S86" s="15">
        <v>0</v>
      </c>
      <c r="T86" s="15">
        <v>47022937775</v>
      </c>
      <c r="U86" s="14" t="s">
        <v>310</v>
      </c>
      <c r="V86" s="16" t="s">
        <v>311</v>
      </c>
    </row>
    <row r="87" spans="1:22" ht="15.95" hidden="1" customHeight="1" x14ac:dyDescent="0.25">
      <c r="A87" s="14" t="s">
        <v>354</v>
      </c>
      <c r="B87" s="14" t="s">
        <v>307</v>
      </c>
      <c r="C87" s="14" t="s">
        <v>308</v>
      </c>
      <c r="D87" s="14" t="s">
        <v>308</v>
      </c>
      <c r="E87" s="14" t="s">
        <v>308</v>
      </c>
      <c r="F87" s="14" t="s">
        <v>308</v>
      </c>
      <c r="G87" s="14" t="s">
        <v>308</v>
      </c>
      <c r="H87" s="14" t="s">
        <v>308</v>
      </c>
      <c r="I87" s="14" t="s">
        <v>308</v>
      </c>
      <c r="J87" s="14" t="s">
        <v>308</v>
      </c>
      <c r="K87" s="14" t="s">
        <v>309</v>
      </c>
      <c r="L87" s="15">
        <v>21306664000</v>
      </c>
      <c r="M87" s="15">
        <v>0</v>
      </c>
      <c r="N87" s="15">
        <v>-4137428506</v>
      </c>
      <c r="O87" s="15">
        <v>17169235494</v>
      </c>
      <c r="P87" s="15">
        <v>0</v>
      </c>
      <c r="Q87" s="15">
        <v>17169235494</v>
      </c>
      <c r="R87" s="15">
        <v>0</v>
      </c>
      <c r="S87" s="15">
        <v>0</v>
      </c>
      <c r="T87" s="15">
        <v>0</v>
      </c>
      <c r="U87" s="14" t="s">
        <v>310</v>
      </c>
      <c r="V87" s="16" t="s">
        <v>311</v>
      </c>
    </row>
    <row r="88" spans="1:22" ht="15.95" hidden="1" customHeight="1" x14ac:dyDescent="0.25">
      <c r="A88" s="14" t="s">
        <v>354</v>
      </c>
      <c r="B88" s="14" t="s">
        <v>307</v>
      </c>
      <c r="C88" s="14" t="s">
        <v>312</v>
      </c>
      <c r="D88" s="14" t="s">
        <v>313</v>
      </c>
      <c r="E88" s="14" t="s">
        <v>314</v>
      </c>
      <c r="F88" s="14" t="s">
        <v>315</v>
      </c>
      <c r="G88" s="14" t="s">
        <v>316</v>
      </c>
      <c r="H88" s="14" t="s">
        <v>317</v>
      </c>
      <c r="I88" s="14" t="s">
        <v>317</v>
      </c>
      <c r="J88" s="14" t="s">
        <v>317</v>
      </c>
      <c r="K88" s="14" t="s">
        <v>318</v>
      </c>
      <c r="L88" s="15">
        <v>0</v>
      </c>
      <c r="M88" s="15">
        <v>0</v>
      </c>
      <c r="N88" s="15">
        <v>0</v>
      </c>
      <c r="O88" s="15">
        <v>0</v>
      </c>
      <c r="P88" s="15">
        <v>13259000</v>
      </c>
      <c r="Q88" s="15">
        <v>29692734.710000001</v>
      </c>
      <c r="R88" s="15">
        <v>0</v>
      </c>
      <c r="S88" s="15">
        <v>0</v>
      </c>
      <c r="T88" s="15">
        <v>-29692734.710000001</v>
      </c>
      <c r="U88" s="14" t="s">
        <v>310</v>
      </c>
      <c r="V88" s="16" t="s">
        <v>311</v>
      </c>
    </row>
    <row r="89" spans="1:22" ht="15.95" hidden="1" customHeight="1" x14ac:dyDescent="0.25">
      <c r="A89" s="14" t="s">
        <v>354</v>
      </c>
      <c r="B89" s="14" t="s">
        <v>307</v>
      </c>
      <c r="C89" s="14" t="s">
        <v>312</v>
      </c>
      <c r="D89" s="14" t="s">
        <v>313</v>
      </c>
      <c r="E89" s="14" t="s">
        <v>314</v>
      </c>
      <c r="F89" s="14" t="s">
        <v>320</v>
      </c>
      <c r="G89" s="14" t="s">
        <v>321</v>
      </c>
      <c r="H89" s="14" t="s">
        <v>322</v>
      </c>
      <c r="I89" s="14" t="s">
        <v>323</v>
      </c>
      <c r="J89" s="14" t="s">
        <v>324</v>
      </c>
      <c r="K89" s="14" t="s">
        <v>325</v>
      </c>
      <c r="L89" s="15">
        <v>1000000</v>
      </c>
      <c r="M89" s="15">
        <v>0</v>
      </c>
      <c r="N89" s="15">
        <v>0</v>
      </c>
      <c r="O89" s="15">
        <v>1000000</v>
      </c>
      <c r="P89" s="15">
        <v>0</v>
      </c>
      <c r="Q89" s="15">
        <v>74400</v>
      </c>
      <c r="R89" s="15">
        <v>0</v>
      </c>
      <c r="S89" s="15">
        <v>0</v>
      </c>
      <c r="T89" s="15">
        <v>925600</v>
      </c>
      <c r="U89" s="14" t="s">
        <v>310</v>
      </c>
      <c r="V89" s="16" t="s">
        <v>311</v>
      </c>
    </row>
    <row r="90" spans="1:22" ht="15.95" hidden="1" customHeight="1" x14ac:dyDescent="0.25">
      <c r="A90" s="14" t="s">
        <v>354</v>
      </c>
      <c r="B90" s="14" t="s">
        <v>307</v>
      </c>
      <c r="C90" s="14" t="s">
        <v>312</v>
      </c>
      <c r="D90" s="14" t="s">
        <v>326</v>
      </c>
      <c r="E90" s="14" t="s">
        <v>355</v>
      </c>
      <c r="F90" s="14" t="s">
        <v>356</v>
      </c>
      <c r="G90" s="14" t="s">
        <v>357</v>
      </c>
      <c r="H90" s="14" t="s">
        <v>357</v>
      </c>
      <c r="I90" s="14" t="s">
        <v>357</v>
      </c>
      <c r="J90" s="14" t="s">
        <v>357</v>
      </c>
      <c r="K90" s="14" t="s">
        <v>158</v>
      </c>
      <c r="L90" s="15">
        <v>500000</v>
      </c>
      <c r="M90" s="15">
        <v>0</v>
      </c>
      <c r="N90" s="15">
        <v>0</v>
      </c>
      <c r="O90" s="15">
        <v>500000</v>
      </c>
      <c r="P90" s="15">
        <v>0</v>
      </c>
      <c r="Q90" s="15">
        <v>0</v>
      </c>
      <c r="R90" s="15">
        <v>0</v>
      </c>
      <c r="S90" s="15">
        <v>0</v>
      </c>
      <c r="T90" s="15">
        <v>500000</v>
      </c>
      <c r="U90" s="14" t="s">
        <v>310</v>
      </c>
      <c r="V90" s="16" t="s">
        <v>311</v>
      </c>
    </row>
    <row r="91" spans="1:22" ht="15.95" hidden="1" customHeight="1" x14ac:dyDescent="0.25">
      <c r="A91" s="14" t="s">
        <v>354</v>
      </c>
      <c r="B91" s="14" t="s">
        <v>307</v>
      </c>
      <c r="C91" s="14" t="s">
        <v>312</v>
      </c>
      <c r="D91" s="14" t="s">
        <v>326</v>
      </c>
      <c r="E91" s="14" t="s">
        <v>327</v>
      </c>
      <c r="F91" s="14" t="s">
        <v>343</v>
      </c>
      <c r="G91" s="14" t="s">
        <v>343</v>
      </c>
      <c r="H91" s="14" t="s">
        <v>343</v>
      </c>
      <c r="I91" s="14" t="s">
        <v>343</v>
      </c>
      <c r="J91" s="14" t="s">
        <v>343</v>
      </c>
      <c r="K91" s="14" t="s">
        <v>344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36</v>
      </c>
      <c r="R91" s="15">
        <v>0</v>
      </c>
      <c r="S91" s="15">
        <v>0</v>
      </c>
      <c r="T91" s="15">
        <v>-36</v>
      </c>
      <c r="U91" s="14" t="s">
        <v>310</v>
      </c>
      <c r="V91" s="16" t="s">
        <v>311</v>
      </c>
    </row>
    <row r="92" spans="1:22" ht="15.95" hidden="1" customHeight="1" x14ac:dyDescent="0.25">
      <c r="A92" s="14" t="s">
        <v>354</v>
      </c>
      <c r="B92" s="14" t="s">
        <v>307</v>
      </c>
      <c r="C92" s="14" t="s">
        <v>312</v>
      </c>
      <c r="D92" s="14" t="s">
        <v>326</v>
      </c>
      <c r="E92" s="14" t="s">
        <v>330</v>
      </c>
      <c r="F92" s="14" t="s">
        <v>331</v>
      </c>
      <c r="G92" s="14" t="s">
        <v>331</v>
      </c>
      <c r="H92" s="14" t="s">
        <v>331</v>
      </c>
      <c r="I92" s="14" t="s">
        <v>331</v>
      </c>
      <c r="J92" s="14" t="s">
        <v>331</v>
      </c>
      <c r="K92" s="14" t="s">
        <v>332</v>
      </c>
      <c r="L92" s="15">
        <v>0</v>
      </c>
      <c r="M92" s="15">
        <v>0</v>
      </c>
      <c r="N92" s="15">
        <v>518141471</v>
      </c>
      <c r="O92" s="15">
        <v>518141471</v>
      </c>
      <c r="P92" s="15">
        <v>0</v>
      </c>
      <c r="Q92" s="15">
        <v>518141471</v>
      </c>
      <c r="R92" s="15">
        <v>0</v>
      </c>
      <c r="S92" s="15">
        <v>0</v>
      </c>
      <c r="T92" s="15">
        <v>0</v>
      </c>
      <c r="U92" s="14" t="s">
        <v>310</v>
      </c>
      <c r="V92" s="16" t="s">
        <v>311</v>
      </c>
    </row>
    <row r="93" spans="1:22" ht="15.95" hidden="1" customHeight="1" x14ac:dyDescent="0.25">
      <c r="A93" s="14" t="s">
        <v>354</v>
      </c>
      <c r="B93" s="14" t="s">
        <v>307</v>
      </c>
      <c r="C93" s="14" t="s">
        <v>312</v>
      </c>
      <c r="D93" s="14" t="s">
        <v>326</v>
      </c>
      <c r="E93" s="14" t="s">
        <v>333</v>
      </c>
      <c r="F93" s="14" t="s">
        <v>333</v>
      </c>
      <c r="G93" s="14" t="s">
        <v>333</v>
      </c>
      <c r="H93" s="14" t="s">
        <v>333</v>
      </c>
      <c r="I93" s="14" t="s">
        <v>333</v>
      </c>
      <c r="J93" s="14" t="s">
        <v>333</v>
      </c>
      <c r="K93" s="14" t="s">
        <v>199</v>
      </c>
      <c r="L93" s="15">
        <v>17591000</v>
      </c>
      <c r="M93" s="15">
        <v>0</v>
      </c>
      <c r="N93" s="15">
        <v>0</v>
      </c>
      <c r="O93" s="15">
        <v>17591000</v>
      </c>
      <c r="P93" s="15">
        <v>0</v>
      </c>
      <c r="Q93" s="15">
        <v>13517732</v>
      </c>
      <c r="R93" s="15">
        <v>0</v>
      </c>
      <c r="S93" s="15">
        <v>0</v>
      </c>
      <c r="T93" s="15">
        <v>4073268</v>
      </c>
      <c r="U93" s="14" t="s">
        <v>310</v>
      </c>
      <c r="V93" s="16" t="s">
        <v>311</v>
      </c>
    </row>
    <row r="94" spans="1:22" ht="15.95" hidden="1" customHeight="1" x14ac:dyDescent="0.25">
      <c r="A94" s="14" t="s">
        <v>354</v>
      </c>
      <c r="B94" s="14" t="s">
        <v>307</v>
      </c>
      <c r="C94" s="14" t="s">
        <v>312</v>
      </c>
      <c r="D94" s="14" t="s">
        <v>334</v>
      </c>
      <c r="E94" s="14" t="s">
        <v>335</v>
      </c>
      <c r="F94" s="14" t="s">
        <v>336</v>
      </c>
      <c r="G94" s="14" t="s">
        <v>336</v>
      </c>
      <c r="H94" s="14" t="s">
        <v>336</v>
      </c>
      <c r="I94" s="14" t="s">
        <v>336</v>
      </c>
      <c r="J94" s="14" t="s">
        <v>336</v>
      </c>
      <c r="K94" s="14" t="s">
        <v>207</v>
      </c>
      <c r="L94" s="15">
        <v>24536257000</v>
      </c>
      <c r="M94" s="15">
        <v>0</v>
      </c>
      <c r="N94" s="15">
        <v>0</v>
      </c>
      <c r="O94" s="15">
        <v>24536257000</v>
      </c>
      <c r="P94" s="15">
        <v>6154360943</v>
      </c>
      <c r="Q94" s="15">
        <v>7209267557</v>
      </c>
      <c r="R94" s="15">
        <v>0</v>
      </c>
      <c r="S94" s="15">
        <v>0</v>
      </c>
      <c r="T94" s="15">
        <v>17326989443</v>
      </c>
      <c r="U94" s="14" t="s">
        <v>310</v>
      </c>
      <c r="V94" s="16" t="s">
        <v>311</v>
      </c>
    </row>
    <row r="95" spans="1:22" ht="15.95" hidden="1" customHeight="1" x14ac:dyDescent="0.25">
      <c r="A95" s="14" t="s">
        <v>358</v>
      </c>
      <c r="B95" s="14" t="s">
        <v>307</v>
      </c>
      <c r="C95" s="14" t="s">
        <v>308</v>
      </c>
      <c r="D95" s="14" t="s">
        <v>308</v>
      </c>
      <c r="E95" s="14" t="s">
        <v>308</v>
      </c>
      <c r="F95" s="14" t="s">
        <v>308</v>
      </c>
      <c r="G95" s="14" t="s">
        <v>308</v>
      </c>
      <c r="H95" s="14" t="s">
        <v>308</v>
      </c>
      <c r="I95" s="14" t="s">
        <v>308</v>
      </c>
      <c r="J95" s="14" t="s">
        <v>308</v>
      </c>
      <c r="K95" s="14" t="s">
        <v>309</v>
      </c>
      <c r="L95" s="15">
        <v>28297329000</v>
      </c>
      <c r="M95" s="15">
        <v>0</v>
      </c>
      <c r="N95" s="15">
        <v>-4754556030</v>
      </c>
      <c r="O95" s="15">
        <v>23542772970</v>
      </c>
      <c r="P95" s="15">
        <v>0</v>
      </c>
      <c r="Q95" s="15">
        <v>23542772970</v>
      </c>
      <c r="R95" s="15">
        <v>0</v>
      </c>
      <c r="S95" s="15">
        <v>0</v>
      </c>
      <c r="T95" s="15">
        <v>0</v>
      </c>
      <c r="U95" s="14" t="s">
        <v>310</v>
      </c>
      <c r="V95" s="16" t="s">
        <v>311</v>
      </c>
    </row>
    <row r="96" spans="1:22" ht="15.95" hidden="1" customHeight="1" x14ac:dyDescent="0.25">
      <c r="A96" s="14" t="s">
        <v>358</v>
      </c>
      <c r="B96" s="14" t="s">
        <v>307</v>
      </c>
      <c r="C96" s="14" t="s">
        <v>312</v>
      </c>
      <c r="D96" s="14" t="s">
        <v>313</v>
      </c>
      <c r="E96" s="14" t="s">
        <v>314</v>
      </c>
      <c r="F96" s="14" t="s">
        <v>315</v>
      </c>
      <c r="G96" s="14" t="s">
        <v>316</v>
      </c>
      <c r="H96" s="14" t="s">
        <v>317</v>
      </c>
      <c r="I96" s="14" t="s">
        <v>317</v>
      </c>
      <c r="J96" s="14" t="s">
        <v>317</v>
      </c>
      <c r="K96" s="14" t="s">
        <v>318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53160503</v>
      </c>
      <c r="R96" s="15">
        <v>0</v>
      </c>
      <c r="S96" s="15">
        <v>0</v>
      </c>
      <c r="T96" s="15">
        <v>-53160503</v>
      </c>
      <c r="U96" s="14" t="s">
        <v>310</v>
      </c>
      <c r="V96" s="16" t="s">
        <v>311</v>
      </c>
    </row>
    <row r="97" spans="1:22" ht="15.95" hidden="1" customHeight="1" x14ac:dyDescent="0.25">
      <c r="A97" s="14" t="s">
        <v>358</v>
      </c>
      <c r="B97" s="14" t="s">
        <v>307</v>
      </c>
      <c r="C97" s="14" t="s">
        <v>312</v>
      </c>
      <c r="D97" s="14" t="s">
        <v>313</v>
      </c>
      <c r="E97" s="14" t="s">
        <v>314</v>
      </c>
      <c r="F97" s="14" t="s">
        <v>315</v>
      </c>
      <c r="G97" s="14" t="s">
        <v>316</v>
      </c>
      <c r="H97" s="14" t="s">
        <v>319</v>
      </c>
      <c r="I97" s="14" t="s">
        <v>319</v>
      </c>
      <c r="J97" s="14" t="s">
        <v>319</v>
      </c>
      <c r="K97" s="14" t="s">
        <v>84</v>
      </c>
      <c r="L97" s="15">
        <v>0</v>
      </c>
      <c r="M97" s="15">
        <v>0</v>
      </c>
      <c r="N97" s="15">
        <v>0</v>
      </c>
      <c r="O97" s="15">
        <v>0</v>
      </c>
      <c r="P97" s="15">
        <v>50974</v>
      </c>
      <c r="Q97" s="15">
        <v>50974</v>
      </c>
      <c r="R97" s="15">
        <v>0</v>
      </c>
      <c r="S97" s="15">
        <v>0</v>
      </c>
      <c r="T97" s="15">
        <v>-50974</v>
      </c>
      <c r="U97" s="14" t="s">
        <v>310</v>
      </c>
      <c r="V97" s="16" t="s">
        <v>311</v>
      </c>
    </row>
    <row r="98" spans="1:22" ht="15.95" hidden="1" customHeight="1" x14ac:dyDescent="0.25">
      <c r="A98" s="14" t="s">
        <v>358</v>
      </c>
      <c r="B98" s="14" t="s">
        <v>307</v>
      </c>
      <c r="C98" s="14" t="s">
        <v>312</v>
      </c>
      <c r="D98" s="14" t="s">
        <v>313</v>
      </c>
      <c r="E98" s="14" t="s">
        <v>314</v>
      </c>
      <c r="F98" s="14" t="s">
        <v>320</v>
      </c>
      <c r="G98" s="14" t="s">
        <v>321</v>
      </c>
      <c r="H98" s="14" t="s">
        <v>322</v>
      </c>
      <c r="I98" s="14" t="s">
        <v>323</v>
      </c>
      <c r="J98" s="14" t="s">
        <v>324</v>
      </c>
      <c r="K98" s="14" t="s">
        <v>325</v>
      </c>
      <c r="L98" s="15">
        <v>10000000</v>
      </c>
      <c r="M98" s="15">
        <v>0</v>
      </c>
      <c r="N98" s="15">
        <v>0</v>
      </c>
      <c r="O98" s="15">
        <v>10000000</v>
      </c>
      <c r="P98" s="15">
        <v>0</v>
      </c>
      <c r="Q98" s="15">
        <v>91000</v>
      </c>
      <c r="R98" s="15">
        <v>0</v>
      </c>
      <c r="S98" s="15">
        <v>0</v>
      </c>
      <c r="T98" s="15">
        <v>9909000</v>
      </c>
      <c r="U98" s="14" t="s">
        <v>310</v>
      </c>
      <c r="V98" s="16" t="s">
        <v>311</v>
      </c>
    </row>
    <row r="99" spans="1:22" ht="15.95" hidden="1" customHeight="1" x14ac:dyDescent="0.25">
      <c r="A99" s="14" t="s">
        <v>358</v>
      </c>
      <c r="B99" s="14" t="s">
        <v>307</v>
      </c>
      <c r="C99" s="14" t="s">
        <v>312</v>
      </c>
      <c r="D99" s="14" t="s">
        <v>326</v>
      </c>
      <c r="E99" s="14" t="s">
        <v>327</v>
      </c>
      <c r="F99" s="14" t="s">
        <v>343</v>
      </c>
      <c r="G99" s="14" t="s">
        <v>343</v>
      </c>
      <c r="H99" s="14" t="s">
        <v>343</v>
      </c>
      <c r="I99" s="14" t="s">
        <v>343</v>
      </c>
      <c r="J99" s="14" t="s">
        <v>343</v>
      </c>
      <c r="K99" s="14" t="s">
        <v>344</v>
      </c>
      <c r="L99" s="15">
        <v>3000000</v>
      </c>
      <c r="M99" s="15">
        <v>0</v>
      </c>
      <c r="N99" s="15">
        <v>0</v>
      </c>
      <c r="O99" s="15">
        <v>3000000</v>
      </c>
      <c r="P99" s="15">
        <v>25736615</v>
      </c>
      <c r="Q99" s="15">
        <v>25984136</v>
      </c>
      <c r="R99" s="15">
        <v>0</v>
      </c>
      <c r="S99" s="15">
        <v>0</v>
      </c>
      <c r="T99" s="15">
        <v>-22984136</v>
      </c>
      <c r="U99" s="14" t="s">
        <v>310</v>
      </c>
      <c r="V99" s="16" t="s">
        <v>311</v>
      </c>
    </row>
    <row r="100" spans="1:22" ht="15.95" hidden="1" customHeight="1" x14ac:dyDescent="0.25">
      <c r="A100" s="14" t="s">
        <v>358</v>
      </c>
      <c r="B100" s="14" t="s">
        <v>307</v>
      </c>
      <c r="C100" s="14" t="s">
        <v>312</v>
      </c>
      <c r="D100" s="14" t="s">
        <v>326</v>
      </c>
      <c r="E100" s="14" t="s">
        <v>330</v>
      </c>
      <c r="F100" s="14" t="s">
        <v>331</v>
      </c>
      <c r="G100" s="14" t="s">
        <v>331</v>
      </c>
      <c r="H100" s="14" t="s">
        <v>331</v>
      </c>
      <c r="I100" s="14" t="s">
        <v>331</v>
      </c>
      <c r="J100" s="14" t="s">
        <v>331</v>
      </c>
      <c r="K100" s="14" t="s">
        <v>332</v>
      </c>
      <c r="L100" s="15">
        <v>0</v>
      </c>
      <c r="M100" s="15">
        <v>0</v>
      </c>
      <c r="N100" s="15">
        <v>893383940</v>
      </c>
      <c r="O100" s="15">
        <v>893383940</v>
      </c>
      <c r="P100" s="15">
        <v>0</v>
      </c>
      <c r="Q100" s="15">
        <v>893383940</v>
      </c>
      <c r="R100" s="15">
        <v>0</v>
      </c>
      <c r="S100" s="15">
        <v>0</v>
      </c>
      <c r="T100" s="15">
        <v>0</v>
      </c>
      <c r="U100" s="14" t="s">
        <v>310</v>
      </c>
      <c r="V100" s="16" t="s">
        <v>311</v>
      </c>
    </row>
    <row r="101" spans="1:22" ht="15.95" hidden="1" customHeight="1" x14ac:dyDescent="0.25">
      <c r="A101" s="14" t="s">
        <v>358</v>
      </c>
      <c r="B101" s="14" t="s">
        <v>307</v>
      </c>
      <c r="C101" s="14" t="s">
        <v>312</v>
      </c>
      <c r="D101" s="14" t="s">
        <v>326</v>
      </c>
      <c r="E101" s="14" t="s">
        <v>333</v>
      </c>
      <c r="F101" s="14" t="s">
        <v>333</v>
      </c>
      <c r="G101" s="14" t="s">
        <v>333</v>
      </c>
      <c r="H101" s="14" t="s">
        <v>333</v>
      </c>
      <c r="I101" s="14" t="s">
        <v>333</v>
      </c>
      <c r="J101" s="14" t="s">
        <v>333</v>
      </c>
      <c r="K101" s="14" t="s">
        <v>199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4771660</v>
      </c>
      <c r="R101" s="15">
        <v>0</v>
      </c>
      <c r="S101" s="15">
        <v>0</v>
      </c>
      <c r="T101" s="15">
        <v>-4771660</v>
      </c>
      <c r="U101" s="14" t="s">
        <v>310</v>
      </c>
      <c r="V101" s="16" t="s">
        <v>311</v>
      </c>
    </row>
    <row r="102" spans="1:22" ht="15.95" hidden="1" customHeight="1" x14ac:dyDescent="0.25">
      <c r="A102" s="14" t="s">
        <v>358</v>
      </c>
      <c r="B102" s="14" t="s">
        <v>307</v>
      </c>
      <c r="C102" s="14" t="s">
        <v>312</v>
      </c>
      <c r="D102" s="14" t="s">
        <v>334</v>
      </c>
      <c r="E102" s="14" t="s">
        <v>335</v>
      </c>
      <c r="F102" s="14" t="s">
        <v>336</v>
      </c>
      <c r="G102" s="14" t="s">
        <v>336</v>
      </c>
      <c r="H102" s="14" t="s">
        <v>336</v>
      </c>
      <c r="I102" s="14" t="s">
        <v>336</v>
      </c>
      <c r="J102" s="14" t="s">
        <v>336</v>
      </c>
      <c r="K102" s="14" t="s">
        <v>207</v>
      </c>
      <c r="L102" s="15">
        <v>15793537000</v>
      </c>
      <c r="M102" s="15">
        <v>0</v>
      </c>
      <c r="N102" s="15">
        <v>0</v>
      </c>
      <c r="O102" s="15">
        <v>15793537000</v>
      </c>
      <c r="P102" s="15">
        <v>4425601705</v>
      </c>
      <c r="Q102" s="15">
        <v>4618666794</v>
      </c>
      <c r="R102" s="15">
        <v>0</v>
      </c>
      <c r="S102" s="15">
        <v>0</v>
      </c>
      <c r="T102" s="15">
        <v>11174870206</v>
      </c>
      <c r="U102" s="14" t="s">
        <v>310</v>
      </c>
      <c r="V102" s="16" t="s">
        <v>311</v>
      </c>
    </row>
    <row r="103" spans="1:22" ht="15.95" hidden="1" customHeight="1" x14ac:dyDescent="0.25">
      <c r="A103" s="14" t="s">
        <v>359</v>
      </c>
      <c r="B103" s="14" t="s">
        <v>307</v>
      </c>
      <c r="C103" s="14" t="s">
        <v>308</v>
      </c>
      <c r="D103" s="14" t="s">
        <v>308</v>
      </c>
      <c r="E103" s="14" t="s">
        <v>308</v>
      </c>
      <c r="F103" s="14" t="s">
        <v>308</v>
      </c>
      <c r="G103" s="14" t="s">
        <v>308</v>
      </c>
      <c r="H103" s="14" t="s">
        <v>308</v>
      </c>
      <c r="I103" s="14" t="s">
        <v>308</v>
      </c>
      <c r="J103" s="14" t="s">
        <v>308</v>
      </c>
      <c r="K103" s="14" t="s">
        <v>309</v>
      </c>
      <c r="L103" s="15">
        <v>19886063000</v>
      </c>
      <c r="M103" s="15">
        <v>-7813309099</v>
      </c>
      <c r="N103" s="15">
        <v>-7813309099</v>
      </c>
      <c r="O103" s="15">
        <v>12072753901</v>
      </c>
      <c r="P103" s="15">
        <v>12072753901</v>
      </c>
      <c r="Q103" s="15">
        <v>12072753901</v>
      </c>
      <c r="R103" s="15">
        <v>0</v>
      </c>
      <c r="S103" s="15">
        <v>0</v>
      </c>
      <c r="T103" s="15">
        <v>0</v>
      </c>
      <c r="U103" s="14" t="s">
        <v>310</v>
      </c>
      <c r="V103" s="16" t="s">
        <v>311</v>
      </c>
    </row>
    <row r="104" spans="1:22" ht="15.95" hidden="1" customHeight="1" x14ac:dyDescent="0.25">
      <c r="A104" s="14" t="s">
        <v>359</v>
      </c>
      <c r="B104" s="14" t="s">
        <v>307</v>
      </c>
      <c r="C104" s="14" t="s">
        <v>312</v>
      </c>
      <c r="D104" s="14" t="s">
        <v>313</v>
      </c>
      <c r="E104" s="14" t="s">
        <v>314</v>
      </c>
      <c r="F104" s="14" t="s">
        <v>315</v>
      </c>
      <c r="G104" s="14" t="s">
        <v>316</v>
      </c>
      <c r="H104" s="14" t="s">
        <v>317</v>
      </c>
      <c r="I104" s="14" t="s">
        <v>317</v>
      </c>
      <c r="J104" s="14" t="s">
        <v>317</v>
      </c>
      <c r="K104" s="14" t="s">
        <v>318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17547004.829999998</v>
      </c>
      <c r="R104" s="15">
        <v>0</v>
      </c>
      <c r="S104" s="15">
        <v>0</v>
      </c>
      <c r="T104" s="15">
        <v>-17547004.829999998</v>
      </c>
      <c r="U104" s="14" t="s">
        <v>310</v>
      </c>
      <c r="V104" s="16" t="s">
        <v>311</v>
      </c>
    </row>
    <row r="105" spans="1:22" ht="15.95" hidden="1" customHeight="1" x14ac:dyDescent="0.25">
      <c r="A105" s="14" t="s">
        <v>359</v>
      </c>
      <c r="B105" s="14" t="s">
        <v>307</v>
      </c>
      <c r="C105" s="14" t="s">
        <v>312</v>
      </c>
      <c r="D105" s="14" t="s">
        <v>313</v>
      </c>
      <c r="E105" s="14" t="s">
        <v>314</v>
      </c>
      <c r="F105" s="14" t="s">
        <v>315</v>
      </c>
      <c r="G105" s="14" t="s">
        <v>316</v>
      </c>
      <c r="H105" s="14" t="s">
        <v>319</v>
      </c>
      <c r="I105" s="14" t="s">
        <v>319</v>
      </c>
      <c r="J105" s="14" t="s">
        <v>319</v>
      </c>
      <c r="K105" s="14" t="s">
        <v>84</v>
      </c>
      <c r="L105" s="15">
        <v>2500000</v>
      </c>
      <c r="M105" s="15">
        <v>0</v>
      </c>
      <c r="N105" s="15">
        <v>0</v>
      </c>
      <c r="O105" s="15">
        <v>2500000</v>
      </c>
      <c r="P105" s="15">
        <v>0</v>
      </c>
      <c r="Q105" s="15">
        <v>1063390</v>
      </c>
      <c r="R105" s="15">
        <v>0</v>
      </c>
      <c r="S105" s="15">
        <v>0</v>
      </c>
      <c r="T105" s="15">
        <v>1436610</v>
      </c>
      <c r="U105" s="14" t="s">
        <v>310</v>
      </c>
      <c r="V105" s="16" t="s">
        <v>311</v>
      </c>
    </row>
    <row r="106" spans="1:22" ht="15.95" hidden="1" customHeight="1" x14ac:dyDescent="0.25">
      <c r="A106" s="14" t="s">
        <v>359</v>
      </c>
      <c r="B106" s="14" t="s">
        <v>307</v>
      </c>
      <c r="C106" s="14" t="s">
        <v>312</v>
      </c>
      <c r="D106" s="14" t="s">
        <v>326</v>
      </c>
      <c r="E106" s="14" t="s">
        <v>327</v>
      </c>
      <c r="F106" s="14" t="s">
        <v>328</v>
      </c>
      <c r="G106" s="14" t="s">
        <v>329</v>
      </c>
      <c r="H106" s="14" t="s">
        <v>329</v>
      </c>
      <c r="I106" s="14" t="s">
        <v>329</v>
      </c>
      <c r="J106" s="14" t="s">
        <v>329</v>
      </c>
      <c r="K106" s="14" t="s">
        <v>187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407332</v>
      </c>
      <c r="R106" s="15">
        <v>0</v>
      </c>
      <c r="S106" s="15">
        <v>0</v>
      </c>
      <c r="T106" s="15">
        <v>-407332</v>
      </c>
      <c r="U106" s="14" t="s">
        <v>310</v>
      </c>
      <c r="V106" s="16" t="s">
        <v>311</v>
      </c>
    </row>
    <row r="107" spans="1:22" ht="15.95" hidden="1" customHeight="1" x14ac:dyDescent="0.25">
      <c r="A107" s="14" t="s">
        <v>359</v>
      </c>
      <c r="B107" s="14" t="s">
        <v>307</v>
      </c>
      <c r="C107" s="14" t="s">
        <v>312</v>
      </c>
      <c r="D107" s="14" t="s">
        <v>326</v>
      </c>
      <c r="E107" s="14" t="s">
        <v>327</v>
      </c>
      <c r="F107" s="14" t="s">
        <v>343</v>
      </c>
      <c r="G107" s="14" t="s">
        <v>343</v>
      </c>
      <c r="H107" s="14" t="s">
        <v>343</v>
      </c>
      <c r="I107" s="14" t="s">
        <v>343</v>
      </c>
      <c r="J107" s="14" t="s">
        <v>343</v>
      </c>
      <c r="K107" s="14" t="s">
        <v>344</v>
      </c>
      <c r="L107" s="15">
        <v>36000000</v>
      </c>
      <c r="M107" s="15">
        <v>0</v>
      </c>
      <c r="N107" s="15">
        <v>0</v>
      </c>
      <c r="O107" s="15">
        <v>36000000</v>
      </c>
      <c r="P107" s="15">
        <v>0</v>
      </c>
      <c r="Q107" s="15">
        <v>0</v>
      </c>
      <c r="R107" s="15">
        <v>0</v>
      </c>
      <c r="S107" s="15">
        <v>0</v>
      </c>
      <c r="T107" s="15">
        <v>36000000</v>
      </c>
      <c r="U107" s="14" t="s">
        <v>310</v>
      </c>
      <c r="V107" s="16" t="s">
        <v>311</v>
      </c>
    </row>
    <row r="108" spans="1:22" ht="15.95" hidden="1" customHeight="1" x14ac:dyDescent="0.25">
      <c r="A108" s="14" t="s">
        <v>359</v>
      </c>
      <c r="B108" s="14" t="s">
        <v>307</v>
      </c>
      <c r="C108" s="14" t="s">
        <v>312</v>
      </c>
      <c r="D108" s="14" t="s">
        <v>326</v>
      </c>
      <c r="E108" s="14" t="s">
        <v>330</v>
      </c>
      <c r="F108" s="14" t="s">
        <v>331</v>
      </c>
      <c r="G108" s="14" t="s">
        <v>331</v>
      </c>
      <c r="H108" s="14" t="s">
        <v>331</v>
      </c>
      <c r="I108" s="14" t="s">
        <v>331</v>
      </c>
      <c r="J108" s="14" t="s">
        <v>331</v>
      </c>
      <c r="K108" s="14" t="s">
        <v>332</v>
      </c>
      <c r="L108" s="15">
        <v>0</v>
      </c>
      <c r="M108" s="15">
        <v>0</v>
      </c>
      <c r="N108" s="15">
        <v>752193199</v>
      </c>
      <c r="O108" s="15">
        <v>752193199</v>
      </c>
      <c r="P108" s="15">
        <v>752193199</v>
      </c>
      <c r="Q108" s="15">
        <v>752193199</v>
      </c>
      <c r="R108" s="15">
        <v>0</v>
      </c>
      <c r="S108" s="15">
        <v>0</v>
      </c>
      <c r="T108" s="15">
        <v>0</v>
      </c>
      <c r="U108" s="14" t="s">
        <v>310</v>
      </c>
      <c r="V108" s="16" t="s">
        <v>311</v>
      </c>
    </row>
    <row r="109" spans="1:22" ht="15.95" hidden="1" customHeight="1" x14ac:dyDescent="0.25">
      <c r="A109" s="14" t="s">
        <v>359</v>
      </c>
      <c r="B109" s="14" t="s">
        <v>307</v>
      </c>
      <c r="C109" s="14" t="s">
        <v>312</v>
      </c>
      <c r="D109" s="14" t="s">
        <v>326</v>
      </c>
      <c r="E109" s="14" t="s">
        <v>333</v>
      </c>
      <c r="F109" s="14" t="s">
        <v>333</v>
      </c>
      <c r="G109" s="14" t="s">
        <v>333</v>
      </c>
      <c r="H109" s="14" t="s">
        <v>333</v>
      </c>
      <c r="I109" s="14" t="s">
        <v>333</v>
      </c>
      <c r="J109" s="14" t="s">
        <v>333</v>
      </c>
      <c r="K109" s="14" t="s">
        <v>199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154888011</v>
      </c>
      <c r="R109" s="15">
        <v>0</v>
      </c>
      <c r="S109" s="15">
        <v>0</v>
      </c>
      <c r="T109" s="15">
        <v>-154888011</v>
      </c>
      <c r="U109" s="14" t="s">
        <v>310</v>
      </c>
      <c r="V109" s="16" t="s">
        <v>311</v>
      </c>
    </row>
    <row r="110" spans="1:22" ht="15.95" hidden="1" customHeight="1" x14ac:dyDescent="0.25">
      <c r="A110" s="14" t="s">
        <v>359</v>
      </c>
      <c r="B110" s="14" t="s">
        <v>307</v>
      </c>
      <c r="C110" s="14" t="s">
        <v>312</v>
      </c>
      <c r="D110" s="14" t="s">
        <v>334</v>
      </c>
      <c r="E110" s="14" t="s">
        <v>335</v>
      </c>
      <c r="F110" s="14" t="s">
        <v>336</v>
      </c>
      <c r="G110" s="14" t="s">
        <v>336</v>
      </c>
      <c r="H110" s="14" t="s">
        <v>336</v>
      </c>
      <c r="I110" s="14" t="s">
        <v>336</v>
      </c>
      <c r="J110" s="14" t="s">
        <v>336</v>
      </c>
      <c r="K110" s="14" t="s">
        <v>207</v>
      </c>
      <c r="L110" s="15">
        <v>18610656000</v>
      </c>
      <c r="M110" s="15">
        <v>0</v>
      </c>
      <c r="N110" s="15">
        <v>0</v>
      </c>
      <c r="O110" s="15">
        <v>18610656000</v>
      </c>
      <c r="P110" s="15">
        <v>3395489047</v>
      </c>
      <c r="Q110" s="15">
        <v>4835365457</v>
      </c>
      <c r="R110" s="15">
        <v>0</v>
      </c>
      <c r="S110" s="15">
        <v>0</v>
      </c>
      <c r="T110" s="15">
        <v>13775290543</v>
      </c>
      <c r="U110" s="14" t="s">
        <v>310</v>
      </c>
      <c r="V110" s="16" t="s">
        <v>311</v>
      </c>
    </row>
    <row r="111" spans="1:22" ht="15.95" hidden="1" customHeight="1" x14ac:dyDescent="0.25">
      <c r="A111" s="14" t="s">
        <v>360</v>
      </c>
      <c r="B111" s="14" t="s">
        <v>307</v>
      </c>
      <c r="C111" s="14" t="s">
        <v>308</v>
      </c>
      <c r="D111" s="14" t="s">
        <v>308</v>
      </c>
      <c r="E111" s="14" t="s">
        <v>308</v>
      </c>
      <c r="F111" s="14" t="s">
        <v>308</v>
      </c>
      <c r="G111" s="14" t="s">
        <v>308</v>
      </c>
      <c r="H111" s="14" t="s">
        <v>308</v>
      </c>
      <c r="I111" s="14" t="s">
        <v>308</v>
      </c>
      <c r="J111" s="14" t="s">
        <v>308</v>
      </c>
      <c r="K111" s="14" t="s">
        <v>309</v>
      </c>
      <c r="L111" s="15">
        <v>20867123000</v>
      </c>
      <c r="M111" s="15">
        <v>0</v>
      </c>
      <c r="N111" s="15">
        <v>-4789980184</v>
      </c>
      <c r="O111" s="15">
        <v>16077142816</v>
      </c>
      <c r="P111" s="15">
        <v>0</v>
      </c>
      <c r="Q111" s="15">
        <v>16077142816</v>
      </c>
      <c r="R111" s="15">
        <v>0</v>
      </c>
      <c r="S111" s="15">
        <v>0</v>
      </c>
      <c r="T111" s="15">
        <v>0</v>
      </c>
      <c r="U111" s="14" t="s">
        <v>310</v>
      </c>
      <c r="V111" s="16" t="s">
        <v>311</v>
      </c>
    </row>
    <row r="112" spans="1:22" ht="15.95" hidden="1" customHeight="1" x14ac:dyDescent="0.25">
      <c r="A112" s="14" t="s">
        <v>360</v>
      </c>
      <c r="B112" s="14" t="s">
        <v>307</v>
      </c>
      <c r="C112" s="14" t="s">
        <v>312</v>
      </c>
      <c r="D112" s="14" t="s">
        <v>313</v>
      </c>
      <c r="E112" s="14" t="s">
        <v>314</v>
      </c>
      <c r="F112" s="14" t="s">
        <v>315</v>
      </c>
      <c r="G112" s="14" t="s">
        <v>316</v>
      </c>
      <c r="H112" s="14" t="s">
        <v>319</v>
      </c>
      <c r="I112" s="14" t="s">
        <v>319</v>
      </c>
      <c r="J112" s="14" t="s">
        <v>319</v>
      </c>
      <c r="K112" s="14" t="s">
        <v>84</v>
      </c>
      <c r="L112" s="15">
        <v>40137000</v>
      </c>
      <c r="M112" s="15">
        <v>0</v>
      </c>
      <c r="N112" s="15">
        <v>0</v>
      </c>
      <c r="O112" s="15">
        <v>40137000</v>
      </c>
      <c r="P112" s="15">
        <v>232000</v>
      </c>
      <c r="Q112" s="15">
        <v>5853384</v>
      </c>
      <c r="R112" s="15">
        <v>0</v>
      </c>
      <c r="S112" s="15">
        <v>0</v>
      </c>
      <c r="T112" s="15">
        <v>34283616</v>
      </c>
      <c r="U112" s="14" t="s">
        <v>310</v>
      </c>
      <c r="V112" s="16" t="s">
        <v>311</v>
      </c>
    </row>
    <row r="113" spans="1:22" ht="15.95" hidden="1" customHeight="1" x14ac:dyDescent="0.25">
      <c r="A113" s="14" t="s">
        <v>360</v>
      </c>
      <c r="B113" s="14" t="s">
        <v>307</v>
      </c>
      <c r="C113" s="14" t="s">
        <v>312</v>
      </c>
      <c r="D113" s="14" t="s">
        <v>313</v>
      </c>
      <c r="E113" s="14" t="s">
        <v>314</v>
      </c>
      <c r="F113" s="14" t="s">
        <v>320</v>
      </c>
      <c r="G113" s="14" t="s">
        <v>321</v>
      </c>
      <c r="H113" s="14" t="s">
        <v>322</v>
      </c>
      <c r="I113" s="14" t="s">
        <v>323</v>
      </c>
      <c r="J113" s="14" t="s">
        <v>324</v>
      </c>
      <c r="K113" s="14" t="s">
        <v>325</v>
      </c>
      <c r="L113" s="15">
        <v>100000</v>
      </c>
      <c r="M113" s="15">
        <v>0</v>
      </c>
      <c r="N113" s="15">
        <v>0</v>
      </c>
      <c r="O113" s="15">
        <v>100000</v>
      </c>
      <c r="P113" s="15">
        <v>0</v>
      </c>
      <c r="Q113" s="15">
        <v>0</v>
      </c>
      <c r="R113" s="15">
        <v>0</v>
      </c>
      <c r="S113" s="15">
        <v>0</v>
      </c>
      <c r="T113" s="15">
        <v>100000</v>
      </c>
      <c r="U113" s="14" t="s">
        <v>310</v>
      </c>
      <c r="V113" s="16" t="s">
        <v>311</v>
      </c>
    </row>
    <row r="114" spans="1:22" ht="15.95" hidden="1" customHeight="1" x14ac:dyDescent="0.25">
      <c r="A114" s="14" t="s">
        <v>360</v>
      </c>
      <c r="B114" s="14" t="s">
        <v>307</v>
      </c>
      <c r="C114" s="14" t="s">
        <v>312</v>
      </c>
      <c r="D114" s="14" t="s">
        <v>326</v>
      </c>
      <c r="E114" s="14" t="s">
        <v>327</v>
      </c>
      <c r="F114" s="14" t="s">
        <v>328</v>
      </c>
      <c r="G114" s="14" t="s">
        <v>329</v>
      </c>
      <c r="H114" s="14" t="s">
        <v>329</v>
      </c>
      <c r="I114" s="14" t="s">
        <v>329</v>
      </c>
      <c r="J114" s="14" t="s">
        <v>329</v>
      </c>
      <c r="K114" s="14" t="s">
        <v>187</v>
      </c>
      <c r="L114" s="15">
        <v>200000</v>
      </c>
      <c r="M114" s="15">
        <v>0</v>
      </c>
      <c r="N114" s="15">
        <v>0</v>
      </c>
      <c r="O114" s="15">
        <v>200000</v>
      </c>
      <c r="P114" s="15">
        <v>0</v>
      </c>
      <c r="Q114" s="15">
        <v>0</v>
      </c>
      <c r="R114" s="15">
        <v>0</v>
      </c>
      <c r="S114" s="15">
        <v>0</v>
      </c>
      <c r="T114" s="15">
        <v>200000</v>
      </c>
      <c r="U114" s="14" t="s">
        <v>310</v>
      </c>
      <c r="V114" s="16" t="s">
        <v>311</v>
      </c>
    </row>
    <row r="115" spans="1:22" ht="15.95" hidden="1" customHeight="1" x14ac:dyDescent="0.25">
      <c r="A115" s="14" t="s">
        <v>360</v>
      </c>
      <c r="B115" s="14" t="s">
        <v>307</v>
      </c>
      <c r="C115" s="14" t="s">
        <v>312</v>
      </c>
      <c r="D115" s="14" t="s">
        <v>326</v>
      </c>
      <c r="E115" s="14" t="s">
        <v>330</v>
      </c>
      <c r="F115" s="14" t="s">
        <v>331</v>
      </c>
      <c r="G115" s="14" t="s">
        <v>331</v>
      </c>
      <c r="H115" s="14" t="s">
        <v>331</v>
      </c>
      <c r="I115" s="14" t="s">
        <v>331</v>
      </c>
      <c r="J115" s="14" t="s">
        <v>331</v>
      </c>
      <c r="K115" s="14" t="s">
        <v>332</v>
      </c>
      <c r="L115" s="15">
        <v>0</v>
      </c>
      <c r="M115" s="15">
        <v>0</v>
      </c>
      <c r="N115" s="15">
        <v>260377942</v>
      </c>
      <c r="O115" s="15">
        <v>260377942</v>
      </c>
      <c r="P115" s="15">
        <v>0</v>
      </c>
      <c r="Q115" s="15">
        <v>260377942</v>
      </c>
      <c r="R115" s="15">
        <v>0</v>
      </c>
      <c r="S115" s="15">
        <v>0</v>
      </c>
      <c r="T115" s="15">
        <v>0</v>
      </c>
      <c r="U115" s="14" t="s">
        <v>310</v>
      </c>
      <c r="V115" s="16" t="s">
        <v>311</v>
      </c>
    </row>
    <row r="116" spans="1:22" ht="15.95" hidden="1" customHeight="1" x14ac:dyDescent="0.25">
      <c r="A116" s="14" t="s">
        <v>360</v>
      </c>
      <c r="B116" s="14" t="s">
        <v>307</v>
      </c>
      <c r="C116" s="14" t="s">
        <v>312</v>
      </c>
      <c r="D116" s="14" t="s">
        <v>326</v>
      </c>
      <c r="E116" s="14" t="s">
        <v>333</v>
      </c>
      <c r="F116" s="14" t="s">
        <v>333</v>
      </c>
      <c r="G116" s="14" t="s">
        <v>333</v>
      </c>
      <c r="H116" s="14" t="s">
        <v>333</v>
      </c>
      <c r="I116" s="14" t="s">
        <v>333</v>
      </c>
      <c r="J116" s="14" t="s">
        <v>333</v>
      </c>
      <c r="K116" s="14" t="s">
        <v>199</v>
      </c>
      <c r="L116" s="15">
        <v>20000000</v>
      </c>
      <c r="M116" s="15">
        <v>0</v>
      </c>
      <c r="N116" s="15">
        <v>0</v>
      </c>
      <c r="O116" s="15">
        <v>20000000</v>
      </c>
      <c r="P116" s="15">
        <v>0</v>
      </c>
      <c r="Q116" s="15">
        <v>8073537</v>
      </c>
      <c r="R116" s="15">
        <v>0</v>
      </c>
      <c r="S116" s="15">
        <v>0</v>
      </c>
      <c r="T116" s="15">
        <v>11926463</v>
      </c>
      <c r="U116" s="14" t="s">
        <v>310</v>
      </c>
      <c r="V116" s="16" t="s">
        <v>311</v>
      </c>
    </row>
    <row r="117" spans="1:22" ht="15.95" hidden="1" customHeight="1" x14ac:dyDescent="0.25">
      <c r="A117" s="14" t="s">
        <v>360</v>
      </c>
      <c r="B117" s="14" t="s">
        <v>307</v>
      </c>
      <c r="C117" s="14" t="s">
        <v>312</v>
      </c>
      <c r="D117" s="14" t="s">
        <v>334</v>
      </c>
      <c r="E117" s="14" t="s">
        <v>335</v>
      </c>
      <c r="F117" s="14" t="s">
        <v>336</v>
      </c>
      <c r="G117" s="14" t="s">
        <v>336</v>
      </c>
      <c r="H117" s="14" t="s">
        <v>336</v>
      </c>
      <c r="I117" s="14" t="s">
        <v>336</v>
      </c>
      <c r="J117" s="14" t="s">
        <v>336</v>
      </c>
      <c r="K117" s="14" t="s">
        <v>207</v>
      </c>
      <c r="L117" s="15">
        <v>17040404000</v>
      </c>
      <c r="M117" s="15">
        <v>0</v>
      </c>
      <c r="N117" s="15">
        <v>0</v>
      </c>
      <c r="O117" s="15">
        <v>17040404000</v>
      </c>
      <c r="P117" s="15">
        <v>3607365873</v>
      </c>
      <c r="Q117" s="15">
        <v>5737836127</v>
      </c>
      <c r="R117" s="15">
        <v>0</v>
      </c>
      <c r="S117" s="15">
        <v>0</v>
      </c>
      <c r="T117" s="15">
        <v>11302567873</v>
      </c>
      <c r="U117" s="14" t="s">
        <v>310</v>
      </c>
      <c r="V117" s="16" t="s">
        <v>311</v>
      </c>
    </row>
    <row r="118" spans="1:22" ht="15.95" hidden="1" customHeight="1" x14ac:dyDescent="0.25">
      <c r="A118" s="14" t="s">
        <v>361</v>
      </c>
      <c r="B118" s="14" t="s">
        <v>307</v>
      </c>
      <c r="C118" s="14" t="s">
        <v>308</v>
      </c>
      <c r="D118" s="14" t="s">
        <v>308</v>
      </c>
      <c r="E118" s="14" t="s">
        <v>308</v>
      </c>
      <c r="F118" s="14" t="s">
        <v>308</v>
      </c>
      <c r="G118" s="14" t="s">
        <v>308</v>
      </c>
      <c r="H118" s="14" t="s">
        <v>308</v>
      </c>
      <c r="I118" s="14" t="s">
        <v>308</v>
      </c>
      <c r="J118" s="14" t="s">
        <v>308</v>
      </c>
      <c r="K118" s="14" t="s">
        <v>309</v>
      </c>
      <c r="L118" s="15">
        <v>25964526000</v>
      </c>
      <c r="M118" s="15">
        <v>0</v>
      </c>
      <c r="N118" s="15">
        <v>-4916692782</v>
      </c>
      <c r="O118" s="15">
        <v>21047833218</v>
      </c>
      <c r="P118" s="15">
        <v>0</v>
      </c>
      <c r="Q118" s="15">
        <v>21047833218</v>
      </c>
      <c r="R118" s="15">
        <v>0</v>
      </c>
      <c r="S118" s="15">
        <v>0</v>
      </c>
      <c r="T118" s="15">
        <v>0</v>
      </c>
      <c r="U118" s="14" t="s">
        <v>310</v>
      </c>
      <c r="V118" s="16" t="s">
        <v>311</v>
      </c>
    </row>
    <row r="119" spans="1:22" ht="15.95" hidden="1" customHeight="1" x14ac:dyDescent="0.25">
      <c r="A119" s="14" t="s">
        <v>361</v>
      </c>
      <c r="B119" s="14" t="s">
        <v>307</v>
      </c>
      <c r="C119" s="14" t="s">
        <v>312</v>
      </c>
      <c r="D119" s="14" t="s">
        <v>313</v>
      </c>
      <c r="E119" s="14" t="s">
        <v>314</v>
      </c>
      <c r="F119" s="14" t="s">
        <v>315</v>
      </c>
      <c r="G119" s="14" t="s">
        <v>316</v>
      </c>
      <c r="H119" s="14" t="s">
        <v>317</v>
      </c>
      <c r="I119" s="14" t="s">
        <v>317</v>
      </c>
      <c r="J119" s="14" t="s">
        <v>317</v>
      </c>
      <c r="K119" s="14" t="s">
        <v>318</v>
      </c>
      <c r="L119" s="15">
        <v>0</v>
      </c>
      <c r="M119" s="15">
        <v>0</v>
      </c>
      <c r="N119" s="15">
        <v>0</v>
      </c>
      <c r="O119" s="15">
        <v>0</v>
      </c>
      <c r="P119" s="15">
        <v>4602600</v>
      </c>
      <c r="Q119" s="15">
        <v>23215035.289999999</v>
      </c>
      <c r="R119" s="15">
        <v>0</v>
      </c>
      <c r="S119" s="15">
        <v>0</v>
      </c>
      <c r="T119" s="15">
        <v>-23215035.289999999</v>
      </c>
      <c r="U119" s="14" t="s">
        <v>310</v>
      </c>
      <c r="V119" s="16" t="s">
        <v>311</v>
      </c>
    </row>
    <row r="120" spans="1:22" ht="15.95" hidden="1" customHeight="1" x14ac:dyDescent="0.25">
      <c r="A120" s="14" t="s">
        <v>361</v>
      </c>
      <c r="B120" s="14" t="s">
        <v>307</v>
      </c>
      <c r="C120" s="14" t="s">
        <v>312</v>
      </c>
      <c r="D120" s="14" t="s">
        <v>313</v>
      </c>
      <c r="E120" s="14" t="s">
        <v>314</v>
      </c>
      <c r="F120" s="14" t="s">
        <v>320</v>
      </c>
      <c r="G120" s="14" t="s">
        <v>321</v>
      </c>
      <c r="H120" s="14" t="s">
        <v>322</v>
      </c>
      <c r="I120" s="14" t="s">
        <v>323</v>
      </c>
      <c r="J120" s="14" t="s">
        <v>324</v>
      </c>
      <c r="K120" s="14" t="s">
        <v>325</v>
      </c>
      <c r="L120" s="15">
        <v>230000</v>
      </c>
      <c r="M120" s="15">
        <v>0</v>
      </c>
      <c r="N120" s="15">
        <v>0</v>
      </c>
      <c r="O120" s="15">
        <v>230000</v>
      </c>
      <c r="P120" s="15">
        <v>0</v>
      </c>
      <c r="Q120" s="15">
        <v>40850</v>
      </c>
      <c r="R120" s="15">
        <v>0</v>
      </c>
      <c r="S120" s="15">
        <v>0</v>
      </c>
      <c r="T120" s="15">
        <v>189150</v>
      </c>
      <c r="U120" s="14" t="s">
        <v>310</v>
      </c>
      <c r="V120" s="16" t="s">
        <v>311</v>
      </c>
    </row>
    <row r="121" spans="1:22" ht="15.95" hidden="1" customHeight="1" x14ac:dyDescent="0.25">
      <c r="A121" s="14" t="s">
        <v>361</v>
      </c>
      <c r="B121" s="14" t="s">
        <v>307</v>
      </c>
      <c r="C121" s="14" t="s">
        <v>312</v>
      </c>
      <c r="D121" s="14" t="s">
        <v>326</v>
      </c>
      <c r="E121" s="14" t="s">
        <v>327</v>
      </c>
      <c r="F121" s="14" t="s">
        <v>328</v>
      </c>
      <c r="G121" s="14" t="s">
        <v>329</v>
      </c>
      <c r="H121" s="14" t="s">
        <v>329</v>
      </c>
      <c r="I121" s="14" t="s">
        <v>329</v>
      </c>
      <c r="J121" s="14" t="s">
        <v>329</v>
      </c>
      <c r="K121" s="14" t="s">
        <v>187</v>
      </c>
      <c r="L121" s="15">
        <v>10000000</v>
      </c>
      <c r="M121" s="15">
        <v>0</v>
      </c>
      <c r="N121" s="15">
        <v>0</v>
      </c>
      <c r="O121" s="15">
        <v>10000000</v>
      </c>
      <c r="P121" s="15">
        <v>0</v>
      </c>
      <c r="Q121" s="15">
        <v>0</v>
      </c>
      <c r="R121" s="15">
        <v>0</v>
      </c>
      <c r="S121" s="15">
        <v>0</v>
      </c>
      <c r="T121" s="15">
        <v>10000000</v>
      </c>
      <c r="U121" s="14" t="s">
        <v>310</v>
      </c>
      <c r="V121" s="16" t="s">
        <v>311</v>
      </c>
    </row>
    <row r="122" spans="1:22" ht="15.95" hidden="1" customHeight="1" x14ac:dyDescent="0.25">
      <c r="A122" s="14" t="s">
        <v>361</v>
      </c>
      <c r="B122" s="14" t="s">
        <v>307</v>
      </c>
      <c r="C122" s="14" t="s">
        <v>312</v>
      </c>
      <c r="D122" s="14" t="s">
        <v>326</v>
      </c>
      <c r="E122" s="14" t="s">
        <v>327</v>
      </c>
      <c r="F122" s="14" t="s">
        <v>343</v>
      </c>
      <c r="G122" s="14" t="s">
        <v>343</v>
      </c>
      <c r="H122" s="14" t="s">
        <v>343</v>
      </c>
      <c r="I122" s="14" t="s">
        <v>343</v>
      </c>
      <c r="J122" s="14" t="s">
        <v>343</v>
      </c>
      <c r="K122" s="14" t="s">
        <v>344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220947</v>
      </c>
      <c r="R122" s="15">
        <v>0</v>
      </c>
      <c r="S122" s="15">
        <v>0</v>
      </c>
      <c r="T122" s="15">
        <v>-220947</v>
      </c>
      <c r="U122" s="14" t="s">
        <v>310</v>
      </c>
      <c r="V122" s="16" t="s">
        <v>311</v>
      </c>
    </row>
    <row r="123" spans="1:22" ht="15.95" hidden="1" customHeight="1" x14ac:dyDescent="0.25">
      <c r="A123" s="14" t="s">
        <v>361</v>
      </c>
      <c r="B123" s="14" t="s">
        <v>307</v>
      </c>
      <c r="C123" s="14" t="s">
        <v>312</v>
      </c>
      <c r="D123" s="14" t="s">
        <v>326</v>
      </c>
      <c r="E123" s="14" t="s">
        <v>330</v>
      </c>
      <c r="F123" s="14" t="s">
        <v>331</v>
      </c>
      <c r="G123" s="14" t="s">
        <v>331</v>
      </c>
      <c r="H123" s="14" t="s">
        <v>331</v>
      </c>
      <c r="I123" s="14" t="s">
        <v>331</v>
      </c>
      <c r="J123" s="14" t="s">
        <v>331</v>
      </c>
      <c r="K123" s="14" t="s">
        <v>332</v>
      </c>
      <c r="L123" s="15">
        <v>0</v>
      </c>
      <c r="M123" s="15">
        <v>0</v>
      </c>
      <c r="N123" s="15">
        <v>470875902</v>
      </c>
      <c r="O123" s="15">
        <v>470875902</v>
      </c>
      <c r="P123" s="15">
        <v>0</v>
      </c>
      <c r="Q123" s="15">
        <v>0</v>
      </c>
      <c r="R123" s="15">
        <v>0</v>
      </c>
      <c r="S123" s="15">
        <v>0</v>
      </c>
      <c r="T123" s="15">
        <v>470875902</v>
      </c>
      <c r="U123" s="14" t="s">
        <v>310</v>
      </c>
      <c r="V123" s="16" t="s">
        <v>311</v>
      </c>
    </row>
    <row r="124" spans="1:22" ht="15.95" hidden="1" customHeight="1" x14ac:dyDescent="0.25">
      <c r="A124" s="14" t="s">
        <v>361</v>
      </c>
      <c r="B124" s="14" t="s">
        <v>307</v>
      </c>
      <c r="C124" s="14" t="s">
        <v>312</v>
      </c>
      <c r="D124" s="14" t="s">
        <v>326</v>
      </c>
      <c r="E124" s="14" t="s">
        <v>333</v>
      </c>
      <c r="F124" s="14" t="s">
        <v>333</v>
      </c>
      <c r="G124" s="14" t="s">
        <v>333</v>
      </c>
      <c r="H124" s="14" t="s">
        <v>333</v>
      </c>
      <c r="I124" s="14" t="s">
        <v>333</v>
      </c>
      <c r="J124" s="14" t="s">
        <v>333</v>
      </c>
      <c r="K124" s="14" t="s">
        <v>199</v>
      </c>
      <c r="L124" s="15">
        <v>130000000</v>
      </c>
      <c r="M124" s="15">
        <v>0</v>
      </c>
      <c r="N124" s="15">
        <v>0</v>
      </c>
      <c r="O124" s="15">
        <v>130000000</v>
      </c>
      <c r="P124" s="15">
        <v>0</v>
      </c>
      <c r="Q124" s="15">
        <v>27551864</v>
      </c>
      <c r="R124" s="15">
        <v>0</v>
      </c>
      <c r="S124" s="15">
        <v>0</v>
      </c>
      <c r="T124" s="15">
        <v>102448136</v>
      </c>
      <c r="U124" s="14" t="s">
        <v>310</v>
      </c>
      <c r="V124" s="16" t="s">
        <v>311</v>
      </c>
    </row>
    <row r="125" spans="1:22" ht="15.95" hidden="1" customHeight="1" x14ac:dyDescent="0.25">
      <c r="A125" s="14" t="s">
        <v>361</v>
      </c>
      <c r="B125" s="14" t="s">
        <v>307</v>
      </c>
      <c r="C125" s="14" t="s">
        <v>312</v>
      </c>
      <c r="D125" s="14" t="s">
        <v>334</v>
      </c>
      <c r="E125" s="14" t="s">
        <v>335</v>
      </c>
      <c r="F125" s="14" t="s">
        <v>336</v>
      </c>
      <c r="G125" s="14" t="s">
        <v>336</v>
      </c>
      <c r="H125" s="14" t="s">
        <v>336</v>
      </c>
      <c r="I125" s="14" t="s">
        <v>336</v>
      </c>
      <c r="J125" s="14" t="s">
        <v>336</v>
      </c>
      <c r="K125" s="14" t="s">
        <v>207</v>
      </c>
      <c r="L125" s="15">
        <v>29404883000</v>
      </c>
      <c r="M125" s="15">
        <v>0</v>
      </c>
      <c r="N125" s="15">
        <v>0</v>
      </c>
      <c r="O125" s="15">
        <v>29404883000</v>
      </c>
      <c r="P125" s="15">
        <v>7046554811</v>
      </c>
      <c r="Q125" s="15">
        <v>8778386689</v>
      </c>
      <c r="R125" s="15">
        <v>0</v>
      </c>
      <c r="S125" s="15">
        <v>0</v>
      </c>
      <c r="T125" s="15">
        <v>20626496311</v>
      </c>
      <c r="U125" s="14" t="s">
        <v>310</v>
      </c>
      <c r="V125" s="16" t="s">
        <v>311</v>
      </c>
    </row>
    <row r="126" spans="1:22" ht="15.95" hidden="1" customHeight="1" x14ac:dyDescent="0.25">
      <c r="A126" s="14" t="s">
        <v>362</v>
      </c>
      <c r="B126" s="14" t="s">
        <v>307</v>
      </c>
      <c r="C126" s="14" t="s">
        <v>308</v>
      </c>
      <c r="D126" s="14" t="s">
        <v>308</v>
      </c>
      <c r="E126" s="14" t="s">
        <v>308</v>
      </c>
      <c r="F126" s="14" t="s">
        <v>308</v>
      </c>
      <c r="G126" s="14" t="s">
        <v>308</v>
      </c>
      <c r="H126" s="14" t="s">
        <v>308</v>
      </c>
      <c r="I126" s="14" t="s">
        <v>308</v>
      </c>
      <c r="J126" s="14" t="s">
        <v>308</v>
      </c>
      <c r="K126" s="14" t="s">
        <v>309</v>
      </c>
      <c r="L126" s="15">
        <v>14066634000</v>
      </c>
      <c r="M126" s="15">
        <v>0</v>
      </c>
      <c r="N126" s="15">
        <v>-2477292265</v>
      </c>
      <c r="O126" s="15">
        <v>11589341735</v>
      </c>
      <c r="P126" s="15">
        <v>0</v>
      </c>
      <c r="Q126" s="15">
        <v>11589341735</v>
      </c>
      <c r="R126" s="15">
        <v>0</v>
      </c>
      <c r="S126" s="15">
        <v>0</v>
      </c>
      <c r="T126" s="15">
        <v>0</v>
      </c>
      <c r="U126" s="14" t="s">
        <v>310</v>
      </c>
      <c r="V126" s="16" t="s">
        <v>311</v>
      </c>
    </row>
    <row r="127" spans="1:22" ht="15.95" hidden="1" customHeight="1" x14ac:dyDescent="0.25">
      <c r="A127" s="14" t="s">
        <v>362</v>
      </c>
      <c r="B127" s="14" t="s">
        <v>307</v>
      </c>
      <c r="C127" s="14" t="s">
        <v>312</v>
      </c>
      <c r="D127" s="14" t="s">
        <v>313</v>
      </c>
      <c r="E127" s="14" t="s">
        <v>314</v>
      </c>
      <c r="F127" s="14" t="s">
        <v>315</v>
      </c>
      <c r="G127" s="14" t="s">
        <v>316</v>
      </c>
      <c r="H127" s="14" t="s">
        <v>319</v>
      </c>
      <c r="I127" s="14" t="s">
        <v>319</v>
      </c>
      <c r="J127" s="14" t="s">
        <v>319</v>
      </c>
      <c r="K127" s="14" t="s">
        <v>84</v>
      </c>
      <c r="L127" s="15">
        <v>200000000</v>
      </c>
      <c r="M127" s="15">
        <v>0</v>
      </c>
      <c r="N127" s="15">
        <v>0</v>
      </c>
      <c r="O127" s="15">
        <v>200000000</v>
      </c>
      <c r="P127" s="15">
        <v>26834800</v>
      </c>
      <c r="Q127" s="15">
        <v>127817693.83</v>
      </c>
      <c r="R127" s="15">
        <v>0</v>
      </c>
      <c r="S127" s="15">
        <v>0</v>
      </c>
      <c r="T127" s="15">
        <v>72182306.170000002</v>
      </c>
      <c r="U127" s="14" t="s">
        <v>310</v>
      </c>
      <c r="V127" s="16" t="s">
        <v>311</v>
      </c>
    </row>
    <row r="128" spans="1:22" ht="15.95" hidden="1" customHeight="1" x14ac:dyDescent="0.25">
      <c r="A128" s="14" t="s">
        <v>362</v>
      </c>
      <c r="B128" s="14" t="s">
        <v>307</v>
      </c>
      <c r="C128" s="14" t="s">
        <v>312</v>
      </c>
      <c r="D128" s="14" t="s">
        <v>313</v>
      </c>
      <c r="E128" s="14" t="s">
        <v>314</v>
      </c>
      <c r="F128" s="14" t="s">
        <v>320</v>
      </c>
      <c r="G128" s="14" t="s">
        <v>321</v>
      </c>
      <c r="H128" s="14" t="s">
        <v>322</v>
      </c>
      <c r="I128" s="14" t="s">
        <v>323</v>
      </c>
      <c r="J128" s="14" t="s">
        <v>324</v>
      </c>
      <c r="K128" s="14" t="s">
        <v>325</v>
      </c>
      <c r="L128" s="15">
        <v>15000000</v>
      </c>
      <c r="M128" s="15">
        <v>0</v>
      </c>
      <c r="N128" s="15">
        <v>0</v>
      </c>
      <c r="O128" s="15">
        <v>15000000</v>
      </c>
      <c r="P128" s="15">
        <v>69400</v>
      </c>
      <c r="Q128" s="15">
        <v>127100</v>
      </c>
      <c r="R128" s="15">
        <v>0</v>
      </c>
      <c r="S128" s="15">
        <v>0</v>
      </c>
      <c r="T128" s="15">
        <v>14872900</v>
      </c>
      <c r="U128" s="14" t="s">
        <v>310</v>
      </c>
      <c r="V128" s="16" t="s">
        <v>311</v>
      </c>
    </row>
    <row r="129" spans="1:22" ht="15.95" hidden="1" customHeight="1" x14ac:dyDescent="0.25">
      <c r="A129" s="14" t="s">
        <v>362</v>
      </c>
      <c r="B129" s="14" t="s">
        <v>307</v>
      </c>
      <c r="C129" s="14" t="s">
        <v>312</v>
      </c>
      <c r="D129" s="14" t="s">
        <v>326</v>
      </c>
      <c r="E129" s="14" t="s">
        <v>327</v>
      </c>
      <c r="F129" s="14" t="s">
        <v>328</v>
      </c>
      <c r="G129" s="14" t="s">
        <v>329</v>
      </c>
      <c r="H129" s="14" t="s">
        <v>329</v>
      </c>
      <c r="I129" s="14" t="s">
        <v>329</v>
      </c>
      <c r="J129" s="14" t="s">
        <v>329</v>
      </c>
      <c r="K129" s="14" t="s">
        <v>187</v>
      </c>
      <c r="L129" s="15">
        <v>15000000</v>
      </c>
      <c r="M129" s="15">
        <v>0</v>
      </c>
      <c r="N129" s="15">
        <v>0</v>
      </c>
      <c r="O129" s="15">
        <v>15000000</v>
      </c>
      <c r="P129" s="15">
        <v>0</v>
      </c>
      <c r="Q129" s="15">
        <v>29423758</v>
      </c>
      <c r="R129" s="15">
        <v>0</v>
      </c>
      <c r="S129" s="15">
        <v>0</v>
      </c>
      <c r="T129" s="15">
        <v>-14423758</v>
      </c>
      <c r="U129" s="14" t="s">
        <v>310</v>
      </c>
      <c r="V129" s="16" t="s">
        <v>311</v>
      </c>
    </row>
    <row r="130" spans="1:22" ht="15.95" hidden="1" customHeight="1" x14ac:dyDescent="0.25">
      <c r="A130" s="14" t="s">
        <v>362</v>
      </c>
      <c r="B130" s="14" t="s">
        <v>307</v>
      </c>
      <c r="C130" s="14" t="s">
        <v>312</v>
      </c>
      <c r="D130" s="14" t="s">
        <v>326</v>
      </c>
      <c r="E130" s="14" t="s">
        <v>330</v>
      </c>
      <c r="F130" s="14" t="s">
        <v>331</v>
      </c>
      <c r="G130" s="14" t="s">
        <v>331</v>
      </c>
      <c r="H130" s="14" t="s">
        <v>331</v>
      </c>
      <c r="I130" s="14" t="s">
        <v>331</v>
      </c>
      <c r="J130" s="14" t="s">
        <v>331</v>
      </c>
      <c r="K130" s="14" t="s">
        <v>332</v>
      </c>
      <c r="L130" s="15">
        <v>0</v>
      </c>
      <c r="M130" s="15">
        <v>0</v>
      </c>
      <c r="N130" s="15">
        <v>1130825222</v>
      </c>
      <c r="O130" s="15">
        <v>1130825222</v>
      </c>
      <c r="P130" s="15">
        <v>0</v>
      </c>
      <c r="Q130" s="15">
        <v>1130825222</v>
      </c>
      <c r="R130" s="15">
        <v>0</v>
      </c>
      <c r="S130" s="15">
        <v>0</v>
      </c>
      <c r="T130" s="15">
        <v>0</v>
      </c>
      <c r="U130" s="14" t="s">
        <v>310</v>
      </c>
      <c r="V130" s="16" t="s">
        <v>311</v>
      </c>
    </row>
    <row r="131" spans="1:22" ht="15.95" hidden="1" customHeight="1" x14ac:dyDescent="0.25">
      <c r="A131" s="14" t="s">
        <v>362</v>
      </c>
      <c r="B131" s="14" t="s">
        <v>307</v>
      </c>
      <c r="C131" s="14" t="s">
        <v>312</v>
      </c>
      <c r="D131" s="14" t="s">
        <v>326</v>
      </c>
      <c r="E131" s="14" t="s">
        <v>333</v>
      </c>
      <c r="F131" s="14" t="s">
        <v>333</v>
      </c>
      <c r="G131" s="14" t="s">
        <v>333</v>
      </c>
      <c r="H131" s="14" t="s">
        <v>333</v>
      </c>
      <c r="I131" s="14" t="s">
        <v>333</v>
      </c>
      <c r="J131" s="14" t="s">
        <v>333</v>
      </c>
      <c r="K131" s="14" t="s">
        <v>199</v>
      </c>
      <c r="L131" s="15">
        <v>5000000</v>
      </c>
      <c r="M131" s="15">
        <v>0</v>
      </c>
      <c r="N131" s="15">
        <v>0</v>
      </c>
      <c r="O131" s="15">
        <v>5000000</v>
      </c>
      <c r="P131" s="15">
        <v>0</v>
      </c>
      <c r="Q131" s="15">
        <v>500000</v>
      </c>
      <c r="R131" s="15">
        <v>0</v>
      </c>
      <c r="S131" s="15">
        <v>0</v>
      </c>
      <c r="T131" s="15">
        <v>4500000</v>
      </c>
      <c r="U131" s="14" t="s">
        <v>310</v>
      </c>
      <c r="V131" s="16" t="s">
        <v>311</v>
      </c>
    </row>
    <row r="132" spans="1:22" ht="15.95" hidden="1" customHeight="1" x14ac:dyDescent="0.25">
      <c r="A132" s="14" t="s">
        <v>362</v>
      </c>
      <c r="B132" s="14" t="s">
        <v>307</v>
      </c>
      <c r="C132" s="14" t="s">
        <v>312</v>
      </c>
      <c r="D132" s="14" t="s">
        <v>334</v>
      </c>
      <c r="E132" s="14" t="s">
        <v>335</v>
      </c>
      <c r="F132" s="14" t="s">
        <v>336</v>
      </c>
      <c r="G132" s="14" t="s">
        <v>336</v>
      </c>
      <c r="H132" s="14" t="s">
        <v>336</v>
      </c>
      <c r="I132" s="14" t="s">
        <v>336</v>
      </c>
      <c r="J132" s="14" t="s">
        <v>336</v>
      </c>
      <c r="K132" s="14" t="s">
        <v>207</v>
      </c>
      <c r="L132" s="15">
        <v>12533814000</v>
      </c>
      <c r="M132" s="15">
        <v>0</v>
      </c>
      <c r="N132" s="15">
        <v>0</v>
      </c>
      <c r="O132" s="15">
        <v>12533814000</v>
      </c>
      <c r="P132" s="15">
        <v>3417805811</v>
      </c>
      <c r="Q132" s="15">
        <v>3963101189</v>
      </c>
      <c r="R132" s="15">
        <v>0</v>
      </c>
      <c r="S132" s="15">
        <v>0</v>
      </c>
      <c r="T132" s="15">
        <v>8570712811</v>
      </c>
      <c r="U132" s="14" t="s">
        <v>310</v>
      </c>
      <c r="V132" s="16" t="s">
        <v>311</v>
      </c>
    </row>
    <row r="133" spans="1:22" ht="15.95" hidden="1" customHeight="1" x14ac:dyDescent="0.25">
      <c r="A133" s="14" t="s">
        <v>363</v>
      </c>
      <c r="B133" s="14" t="s">
        <v>307</v>
      </c>
      <c r="C133" s="14" t="s">
        <v>308</v>
      </c>
      <c r="D133" s="14" t="s">
        <v>308</v>
      </c>
      <c r="E133" s="14" t="s">
        <v>308</v>
      </c>
      <c r="F133" s="14" t="s">
        <v>308</v>
      </c>
      <c r="G133" s="14" t="s">
        <v>308</v>
      </c>
      <c r="H133" s="14" t="s">
        <v>308</v>
      </c>
      <c r="I133" s="14" t="s">
        <v>308</v>
      </c>
      <c r="J133" s="14" t="s">
        <v>308</v>
      </c>
      <c r="K133" s="14" t="s">
        <v>309</v>
      </c>
      <c r="L133" s="15">
        <v>94651531000</v>
      </c>
      <c r="M133" s="15">
        <v>0</v>
      </c>
      <c r="N133" s="15">
        <v>-13701293285</v>
      </c>
      <c r="O133" s="15">
        <v>80950237715</v>
      </c>
      <c r="P133" s="15">
        <v>0</v>
      </c>
      <c r="Q133" s="15">
        <v>80950237715</v>
      </c>
      <c r="R133" s="15">
        <v>0</v>
      </c>
      <c r="S133" s="15">
        <v>0</v>
      </c>
      <c r="T133" s="15">
        <v>0</v>
      </c>
      <c r="U133" s="14" t="s">
        <v>310</v>
      </c>
      <c r="V133" s="16" t="s">
        <v>311</v>
      </c>
    </row>
    <row r="134" spans="1:22" ht="15.95" hidden="1" customHeight="1" x14ac:dyDescent="0.25">
      <c r="A134" s="14" t="s">
        <v>363</v>
      </c>
      <c r="B134" s="14" t="s">
        <v>307</v>
      </c>
      <c r="C134" s="14" t="s">
        <v>312</v>
      </c>
      <c r="D134" s="14" t="s">
        <v>313</v>
      </c>
      <c r="E134" s="14" t="s">
        <v>314</v>
      </c>
      <c r="F134" s="14" t="s">
        <v>315</v>
      </c>
      <c r="G134" s="14" t="s">
        <v>316</v>
      </c>
      <c r="H134" s="14" t="s">
        <v>317</v>
      </c>
      <c r="I134" s="14" t="s">
        <v>317</v>
      </c>
      <c r="J134" s="14" t="s">
        <v>317</v>
      </c>
      <c r="K134" s="14" t="s">
        <v>318</v>
      </c>
      <c r="L134" s="15">
        <v>0</v>
      </c>
      <c r="M134" s="15">
        <v>0</v>
      </c>
      <c r="N134" s="15">
        <v>0</v>
      </c>
      <c r="O134" s="15">
        <v>0</v>
      </c>
      <c r="P134" s="15">
        <v>1698500</v>
      </c>
      <c r="Q134" s="15">
        <v>219986210.53</v>
      </c>
      <c r="R134" s="15">
        <v>0</v>
      </c>
      <c r="S134" s="15">
        <v>0</v>
      </c>
      <c r="T134" s="15">
        <v>-219986210.53</v>
      </c>
      <c r="U134" s="14" t="s">
        <v>310</v>
      </c>
      <c r="V134" s="16" t="s">
        <v>311</v>
      </c>
    </row>
    <row r="135" spans="1:22" ht="15.95" hidden="1" customHeight="1" x14ac:dyDescent="0.25">
      <c r="A135" s="14" t="s">
        <v>363</v>
      </c>
      <c r="B135" s="14" t="s">
        <v>307</v>
      </c>
      <c r="C135" s="14" t="s">
        <v>312</v>
      </c>
      <c r="D135" s="14" t="s">
        <v>313</v>
      </c>
      <c r="E135" s="14" t="s">
        <v>314</v>
      </c>
      <c r="F135" s="14" t="s">
        <v>315</v>
      </c>
      <c r="G135" s="14" t="s">
        <v>316</v>
      </c>
      <c r="H135" s="14" t="s">
        <v>319</v>
      </c>
      <c r="I135" s="14" t="s">
        <v>319</v>
      </c>
      <c r="J135" s="14" t="s">
        <v>319</v>
      </c>
      <c r="K135" s="14" t="s">
        <v>84</v>
      </c>
      <c r="L135" s="15">
        <v>90000000</v>
      </c>
      <c r="M135" s="15">
        <v>0</v>
      </c>
      <c r="N135" s="15">
        <v>0</v>
      </c>
      <c r="O135" s="15">
        <v>90000000</v>
      </c>
      <c r="P135" s="15">
        <v>0</v>
      </c>
      <c r="Q135" s="15">
        <v>0</v>
      </c>
      <c r="R135" s="15">
        <v>0</v>
      </c>
      <c r="S135" s="15">
        <v>0</v>
      </c>
      <c r="T135" s="15">
        <v>90000000</v>
      </c>
      <c r="U135" s="14" t="s">
        <v>310</v>
      </c>
      <c r="V135" s="16" t="s">
        <v>311</v>
      </c>
    </row>
    <row r="136" spans="1:22" ht="15.95" hidden="1" customHeight="1" x14ac:dyDescent="0.25">
      <c r="A136" s="14" t="s">
        <v>363</v>
      </c>
      <c r="B136" s="14" t="s">
        <v>307</v>
      </c>
      <c r="C136" s="14" t="s">
        <v>312</v>
      </c>
      <c r="D136" s="14" t="s">
        <v>313</v>
      </c>
      <c r="E136" s="14" t="s">
        <v>314</v>
      </c>
      <c r="F136" s="14" t="s">
        <v>320</v>
      </c>
      <c r="G136" s="14" t="s">
        <v>321</v>
      </c>
      <c r="H136" s="14" t="s">
        <v>322</v>
      </c>
      <c r="I136" s="14" t="s">
        <v>323</v>
      </c>
      <c r="J136" s="14" t="s">
        <v>324</v>
      </c>
      <c r="K136" s="14" t="s">
        <v>325</v>
      </c>
      <c r="L136" s="15">
        <v>100000</v>
      </c>
      <c r="M136" s="15">
        <v>0</v>
      </c>
      <c r="N136" s="15">
        <v>0</v>
      </c>
      <c r="O136" s="15">
        <v>100000</v>
      </c>
      <c r="P136" s="15">
        <v>0</v>
      </c>
      <c r="Q136" s="15">
        <v>0</v>
      </c>
      <c r="R136" s="15">
        <v>0</v>
      </c>
      <c r="S136" s="15">
        <v>0</v>
      </c>
      <c r="T136" s="15">
        <v>100000</v>
      </c>
      <c r="U136" s="14" t="s">
        <v>310</v>
      </c>
      <c r="V136" s="16" t="s">
        <v>311</v>
      </c>
    </row>
    <row r="137" spans="1:22" ht="15.95" hidden="1" customHeight="1" x14ac:dyDescent="0.25">
      <c r="A137" s="14" t="s">
        <v>363</v>
      </c>
      <c r="B137" s="14" t="s">
        <v>307</v>
      </c>
      <c r="C137" s="14" t="s">
        <v>312</v>
      </c>
      <c r="D137" s="14" t="s">
        <v>326</v>
      </c>
      <c r="E137" s="14" t="s">
        <v>327</v>
      </c>
      <c r="F137" s="14" t="s">
        <v>328</v>
      </c>
      <c r="G137" s="14" t="s">
        <v>329</v>
      </c>
      <c r="H137" s="14" t="s">
        <v>329</v>
      </c>
      <c r="I137" s="14" t="s">
        <v>329</v>
      </c>
      <c r="J137" s="14" t="s">
        <v>329</v>
      </c>
      <c r="K137" s="14" t="s">
        <v>187</v>
      </c>
      <c r="L137" s="15">
        <v>3000000</v>
      </c>
      <c r="M137" s="15">
        <v>0</v>
      </c>
      <c r="N137" s="15">
        <v>0</v>
      </c>
      <c r="O137" s="15">
        <v>3000000</v>
      </c>
      <c r="P137" s="15">
        <v>0</v>
      </c>
      <c r="Q137" s="15">
        <v>161690</v>
      </c>
      <c r="R137" s="15">
        <v>0</v>
      </c>
      <c r="S137" s="15">
        <v>0</v>
      </c>
      <c r="T137" s="15">
        <v>2838310</v>
      </c>
      <c r="U137" s="14" t="s">
        <v>310</v>
      </c>
      <c r="V137" s="16" t="s">
        <v>311</v>
      </c>
    </row>
    <row r="138" spans="1:22" ht="15.95" hidden="1" customHeight="1" x14ac:dyDescent="0.25">
      <c r="A138" s="14" t="s">
        <v>363</v>
      </c>
      <c r="B138" s="14" t="s">
        <v>307</v>
      </c>
      <c r="C138" s="14" t="s">
        <v>312</v>
      </c>
      <c r="D138" s="14" t="s">
        <v>326</v>
      </c>
      <c r="E138" s="14" t="s">
        <v>330</v>
      </c>
      <c r="F138" s="14" t="s">
        <v>331</v>
      </c>
      <c r="G138" s="14" t="s">
        <v>331</v>
      </c>
      <c r="H138" s="14" t="s">
        <v>331</v>
      </c>
      <c r="I138" s="14" t="s">
        <v>331</v>
      </c>
      <c r="J138" s="14" t="s">
        <v>331</v>
      </c>
      <c r="K138" s="14" t="s">
        <v>332</v>
      </c>
      <c r="L138" s="15">
        <v>0</v>
      </c>
      <c r="M138" s="15">
        <v>0</v>
      </c>
      <c r="N138" s="15">
        <v>2116194046</v>
      </c>
      <c r="O138" s="15">
        <v>2116194046</v>
      </c>
      <c r="P138" s="15">
        <v>0</v>
      </c>
      <c r="Q138" s="15">
        <v>2116194046</v>
      </c>
      <c r="R138" s="15">
        <v>0</v>
      </c>
      <c r="S138" s="15">
        <v>0</v>
      </c>
      <c r="T138" s="15">
        <v>0</v>
      </c>
      <c r="U138" s="14" t="s">
        <v>310</v>
      </c>
      <c r="V138" s="16" t="s">
        <v>311</v>
      </c>
    </row>
    <row r="139" spans="1:22" ht="15.95" hidden="1" customHeight="1" x14ac:dyDescent="0.25">
      <c r="A139" s="14" t="s">
        <v>363</v>
      </c>
      <c r="B139" s="14" t="s">
        <v>307</v>
      </c>
      <c r="C139" s="14" t="s">
        <v>312</v>
      </c>
      <c r="D139" s="14" t="s">
        <v>326</v>
      </c>
      <c r="E139" s="14" t="s">
        <v>333</v>
      </c>
      <c r="F139" s="14" t="s">
        <v>333</v>
      </c>
      <c r="G139" s="14" t="s">
        <v>333</v>
      </c>
      <c r="H139" s="14" t="s">
        <v>333</v>
      </c>
      <c r="I139" s="14" t="s">
        <v>333</v>
      </c>
      <c r="J139" s="14" t="s">
        <v>333</v>
      </c>
      <c r="K139" s="14" t="s">
        <v>199</v>
      </c>
      <c r="L139" s="15">
        <v>150000000</v>
      </c>
      <c r="M139" s="15">
        <v>0</v>
      </c>
      <c r="N139" s="15">
        <v>0</v>
      </c>
      <c r="O139" s="15">
        <v>150000000</v>
      </c>
      <c r="P139" s="15">
        <v>0</v>
      </c>
      <c r="Q139" s="15">
        <v>89097149</v>
      </c>
      <c r="R139" s="15">
        <v>0</v>
      </c>
      <c r="S139" s="15">
        <v>0</v>
      </c>
      <c r="T139" s="15">
        <v>60902851</v>
      </c>
      <c r="U139" s="14" t="s">
        <v>310</v>
      </c>
      <c r="V139" s="16" t="s">
        <v>311</v>
      </c>
    </row>
    <row r="140" spans="1:22" ht="15.95" hidden="1" customHeight="1" x14ac:dyDescent="0.25">
      <c r="A140" s="14" t="s">
        <v>363</v>
      </c>
      <c r="B140" s="14" t="s">
        <v>307</v>
      </c>
      <c r="C140" s="14" t="s">
        <v>312</v>
      </c>
      <c r="D140" s="14" t="s">
        <v>334</v>
      </c>
      <c r="E140" s="14" t="s">
        <v>335</v>
      </c>
      <c r="F140" s="14" t="s">
        <v>336</v>
      </c>
      <c r="G140" s="14" t="s">
        <v>336</v>
      </c>
      <c r="H140" s="14" t="s">
        <v>336</v>
      </c>
      <c r="I140" s="14" t="s">
        <v>336</v>
      </c>
      <c r="J140" s="14" t="s">
        <v>336</v>
      </c>
      <c r="K140" s="14" t="s">
        <v>207</v>
      </c>
      <c r="L140" s="15">
        <v>61021771000</v>
      </c>
      <c r="M140" s="15">
        <v>0</v>
      </c>
      <c r="N140" s="15">
        <v>0</v>
      </c>
      <c r="O140" s="15">
        <v>61021771000</v>
      </c>
      <c r="P140" s="15">
        <v>6006104422</v>
      </c>
      <c r="Q140" s="15">
        <v>25912781077</v>
      </c>
      <c r="R140" s="15">
        <v>0</v>
      </c>
      <c r="S140" s="15">
        <v>0</v>
      </c>
      <c r="T140" s="15">
        <v>35108989923</v>
      </c>
      <c r="U140" s="14" t="s">
        <v>310</v>
      </c>
      <c r="V140" s="16" t="s">
        <v>311</v>
      </c>
    </row>
    <row r="141" spans="1:22" ht="15.95" hidden="1" customHeight="1" x14ac:dyDescent="0.25">
      <c r="A141" s="14" t="s">
        <v>364</v>
      </c>
      <c r="B141" s="14" t="s">
        <v>307</v>
      </c>
      <c r="C141" s="14" t="s">
        <v>308</v>
      </c>
      <c r="D141" s="14" t="s">
        <v>308</v>
      </c>
      <c r="E141" s="14" t="s">
        <v>308</v>
      </c>
      <c r="F141" s="14" t="s">
        <v>308</v>
      </c>
      <c r="G141" s="14" t="s">
        <v>308</v>
      </c>
      <c r="H141" s="14" t="s">
        <v>308</v>
      </c>
      <c r="I141" s="14" t="s">
        <v>308</v>
      </c>
      <c r="J141" s="14" t="s">
        <v>308</v>
      </c>
      <c r="K141" s="14" t="s">
        <v>309</v>
      </c>
      <c r="L141" s="15">
        <v>130812916000</v>
      </c>
      <c r="M141" s="15">
        <v>0</v>
      </c>
      <c r="N141" s="15">
        <v>-16379051994</v>
      </c>
      <c r="O141" s="15">
        <v>114433864006</v>
      </c>
      <c r="P141" s="15">
        <v>-47377536</v>
      </c>
      <c r="Q141" s="15">
        <v>114433864006</v>
      </c>
      <c r="R141" s="15">
        <v>0</v>
      </c>
      <c r="S141" s="15">
        <v>0</v>
      </c>
      <c r="T141" s="15">
        <v>0</v>
      </c>
      <c r="U141" s="14" t="s">
        <v>310</v>
      </c>
      <c r="V141" s="16" t="s">
        <v>311</v>
      </c>
    </row>
    <row r="142" spans="1:22" ht="15.95" hidden="1" customHeight="1" x14ac:dyDescent="0.25">
      <c r="A142" s="14" t="s">
        <v>364</v>
      </c>
      <c r="B142" s="14" t="s">
        <v>307</v>
      </c>
      <c r="C142" s="14" t="s">
        <v>312</v>
      </c>
      <c r="D142" s="14" t="s">
        <v>313</v>
      </c>
      <c r="E142" s="14" t="s">
        <v>314</v>
      </c>
      <c r="F142" s="14" t="s">
        <v>315</v>
      </c>
      <c r="G142" s="14" t="s">
        <v>316</v>
      </c>
      <c r="H142" s="14" t="s">
        <v>365</v>
      </c>
      <c r="I142" s="14" t="s">
        <v>365</v>
      </c>
      <c r="J142" s="14" t="s">
        <v>365</v>
      </c>
      <c r="K142" s="14" t="s">
        <v>74</v>
      </c>
      <c r="L142" s="15">
        <v>4300000</v>
      </c>
      <c r="M142" s="15">
        <v>0</v>
      </c>
      <c r="N142" s="15">
        <v>0</v>
      </c>
      <c r="O142" s="15">
        <v>4300000</v>
      </c>
      <c r="P142" s="15">
        <v>0</v>
      </c>
      <c r="Q142" s="15">
        <v>0</v>
      </c>
      <c r="R142" s="15">
        <v>0</v>
      </c>
      <c r="S142" s="15">
        <v>0</v>
      </c>
      <c r="T142" s="15">
        <v>4300000</v>
      </c>
      <c r="U142" s="14" t="s">
        <v>310</v>
      </c>
      <c r="V142" s="16" t="s">
        <v>311</v>
      </c>
    </row>
    <row r="143" spans="1:22" ht="15.95" hidden="1" customHeight="1" x14ac:dyDescent="0.25">
      <c r="A143" s="14" t="s">
        <v>364</v>
      </c>
      <c r="B143" s="14" t="s">
        <v>307</v>
      </c>
      <c r="C143" s="14" t="s">
        <v>312</v>
      </c>
      <c r="D143" s="14" t="s">
        <v>313</v>
      </c>
      <c r="E143" s="14" t="s">
        <v>314</v>
      </c>
      <c r="F143" s="14" t="s">
        <v>315</v>
      </c>
      <c r="G143" s="14" t="s">
        <v>316</v>
      </c>
      <c r="H143" s="14" t="s">
        <v>317</v>
      </c>
      <c r="I143" s="14" t="s">
        <v>317</v>
      </c>
      <c r="J143" s="14" t="s">
        <v>317</v>
      </c>
      <c r="K143" s="14" t="s">
        <v>318</v>
      </c>
      <c r="L143" s="15">
        <v>0</v>
      </c>
      <c r="M143" s="15">
        <v>0</v>
      </c>
      <c r="N143" s="15">
        <v>0</v>
      </c>
      <c r="O143" s="15">
        <v>0</v>
      </c>
      <c r="P143" s="15">
        <v>793600</v>
      </c>
      <c r="Q143" s="15">
        <v>16387152</v>
      </c>
      <c r="R143" s="15">
        <v>0</v>
      </c>
      <c r="S143" s="15">
        <v>0</v>
      </c>
      <c r="T143" s="15">
        <v>-16387152</v>
      </c>
      <c r="U143" s="14" t="s">
        <v>310</v>
      </c>
      <c r="V143" s="16" t="s">
        <v>311</v>
      </c>
    </row>
    <row r="144" spans="1:22" ht="15.95" hidden="1" customHeight="1" x14ac:dyDescent="0.25">
      <c r="A144" s="14" t="s">
        <v>364</v>
      </c>
      <c r="B144" s="14" t="s">
        <v>307</v>
      </c>
      <c r="C144" s="14" t="s">
        <v>312</v>
      </c>
      <c r="D144" s="14" t="s">
        <v>313</v>
      </c>
      <c r="E144" s="14" t="s">
        <v>314</v>
      </c>
      <c r="F144" s="14" t="s">
        <v>315</v>
      </c>
      <c r="G144" s="14" t="s">
        <v>316</v>
      </c>
      <c r="H144" s="14" t="s">
        <v>319</v>
      </c>
      <c r="I144" s="14" t="s">
        <v>319</v>
      </c>
      <c r="J144" s="14" t="s">
        <v>319</v>
      </c>
      <c r="K144" s="14" t="s">
        <v>84</v>
      </c>
      <c r="L144" s="15">
        <v>4300000</v>
      </c>
      <c r="M144" s="15">
        <v>0</v>
      </c>
      <c r="N144" s="15">
        <v>0</v>
      </c>
      <c r="O144" s="15">
        <v>4300000</v>
      </c>
      <c r="P144" s="15">
        <v>0</v>
      </c>
      <c r="Q144" s="15">
        <v>23183223</v>
      </c>
      <c r="R144" s="15">
        <v>0</v>
      </c>
      <c r="S144" s="15">
        <v>0</v>
      </c>
      <c r="T144" s="15">
        <v>-18883223</v>
      </c>
      <c r="U144" s="14" t="s">
        <v>310</v>
      </c>
      <c r="V144" s="16" t="s">
        <v>311</v>
      </c>
    </row>
    <row r="145" spans="1:22" ht="15.95" hidden="1" customHeight="1" x14ac:dyDescent="0.25">
      <c r="A145" s="14" t="s">
        <v>364</v>
      </c>
      <c r="B145" s="14" t="s">
        <v>307</v>
      </c>
      <c r="C145" s="14" t="s">
        <v>312</v>
      </c>
      <c r="D145" s="14" t="s">
        <v>313</v>
      </c>
      <c r="E145" s="14" t="s">
        <v>314</v>
      </c>
      <c r="F145" s="14" t="s">
        <v>320</v>
      </c>
      <c r="G145" s="14" t="s">
        <v>321</v>
      </c>
      <c r="H145" s="14" t="s">
        <v>322</v>
      </c>
      <c r="I145" s="14" t="s">
        <v>323</v>
      </c>
      <c r="J145" s="14" t="s">
        <v>324</v>
      </c>
      <c r="K145" s="14" t="s">
        <v>325</v>
      </c>
      <c r="L145" s="15">
        <v>37378000</v>
      </c>
      <c r="M145" s="15">
        <v>0</v>
      </c>
      <c r="N145" s="15">
        <v>0</v>
      </c>
      <c r="O145" s="15">
        <v>37378000</v>
      </c>
      <c r="P145" s="15">
        <v>332692</v>
      </c>
      <c r="Q145" s="15">
        <v>3028602</v>
      </c>
      <c r="R145" s="15">
        <v>0</v>
      </c>
      <c r="S145" s="15">
        <v>0</v>
      </c>
      <c r="T145" s="15">
        <v>34349398</v>
      </c>
      <c r="U145" s="14" t="s">
        <v>310</v>
      </c>
      <c r="V145" s="16" t="s">
        <v>311</v>
      </c>
    </row>
    <row r="146" spans="1:22" ht="15.95" hidden="1" customHeight="1" x14ac:dyDescent="0.25">
      <c r="A146" s="14" t="s">
        <v>364</v>
      </c>
      <c r="B146" s="14" t="s">
        <v>307</v>
      </c>
      <c r="C146" s="14" t="s">
        <v>312</v>
      </c>
      <c r="D146" s="14" t="s">
        <v>326</v>
      </c>
      <c r="E146" s="14" t="s">
        <v>327</v>
      </c>
      <c r="F146" s="14" t="s">
        <v>328</v>
      </c>
      <c r="G146" s="14" t="s">
        <v>366</v>
      </c>
      <c r="H146" s="14" t="s">
        <v>366</v>
      </c>
      <c r="I146" s="14" t="s">
        <v>366</v>
      </c>
      <c r="J146" s="14" t="s">
        <v>366</v>
      </c>
      <c r="K146" s="14" t="s">
        <v>185</v>
      </c>
      <c r="L146" s="15">
        <v>384697000</v>
      </c>
      <c r="M146" s="15">
        <v>0</v>
      </c>
      <c r="N146" s="15">
        <v>0</v>
      </c>
      <c r="O146" s="15">
        <v>384697000</v>
      </c>
      <c r="P146" s="15">
        <v>93280447</v>
      </c>
      <c r="Q146" s="15">
        <v>351429598.06</v>
      </c>
      <c r="R146" s="15">
        <v>0</v>
      </c>
      <c r="S146" s="15">
        <v>0</v>
      </c>
      <c r="T146" s="15">
        <v>33267401.940000001</v>
      </c>
      <c r="U146" s="14" t="s">
        <v>310</v>
      </c>
      <c r="V146" s="16" t="s">
        <v>311</v>
      </c>
    </row>
    <row r="147" spans="1:22" ht="15.95" hidden="1" customHeight="1" x14ac:dyDescent="0.25">
      <c r="A147" s="14" t="s">
        <v>364</v>
      </c>
      <c r="B147" s="14" t="s">
        <v>307</v>
      </c>
      <c r="C147" s="14" t="s">
        <v>312</v>
      </c>
      <c r="D147" s="14" t="s">
        <v>326</v>
      </c>
      <c r="E147" s="14" t="s">
        <v>327</v>
      </c>
      <c r="F147" s="14" t="s">
        <v>328</v>
      </c>
      <c r="G147" s="14" t="s">
        <v>329</v>
      </c>
      <c r="H147" s="14" t="s">
        <v>329</v>
      </c>
      <c r="I147" s="14" t="s">
        <v>329</v>
      </c>
      <c r="J147" s="14" t="s">
        <v>329</v>
      </c>
      <c r="K147" s="14" t="s">
        <v>187</v>
      </c>
      <c r="L147" s="15">
        <v>134555000</v>
      </c>
      <c r="M147" s="15">
        <v>0</v>
      </c>
      <c r="N147" s="15">
        <v>0</v>
      </c>
      <c r="O147" s="15">
        <v>134555000</v>
      </c>
      <c r="P147" s="15">
        <v>0</v>
      </c>
      <c r="Q147" s="15">
        <v>0</v>
      </c>
      <c r="R147" s="15">
        <v>0</v>
      </c>
      <c r="S147" s="15">
        <v>0</v>
      </c>
      <c r="T147" s="15">
        <v>134555000</v>
      </c>
      <c r="U147" s="14" t="s">
        <v>310</v>
      </c>
      <c r="V147" s="16" t="s">
        <v>311</v>
      </c>
    </row>
    <row r="148" spans="1:22" ht="15.95" hidden="1" customHeight="1" x14ac:dyDescent="0.25">
      <c r="A148" s="14" t="s">
        <v>364</v>
      </c>
      <c r="B148" s="14" t="s">
        <v>307</v>
      </c>
      <c r="C148" s="14" t="s">
        <v>312</v>
      </c>
      <c r="D148" s="14" t="s">
        <v>326</v>
      </c>
      <c r="E148" s="14" t="s">
        <v>330</v>
      </c>
      <c r="F148" s="14" t="s">
        <v>331</v>
      </c>
      <c r="G148" s="14" t="s">
        <v>331</v>
      </c>
      <c r="H148" s="14" t="s">
        <v>331</v>
      </c>
      <c r="I148" s="14" t="s">
        <v>331</v>
      </c>
      <c r="J148" s="14" t="s">
        <v>331</v>
      </c>
      <c r="K148" s="14" t="s">
        <v>332</v>
      </c>
      <c r="L148" s="15">
        <v>0</v>
      </c>
      <c r="M148" s="15">
        <v>0</v>
      </c>
      <c r="N148" s="15">
        <v>4732144940</v>
      </c>
      <c r="O148" s="15">
        <v>4732144940</v>
      </c>
      <c r="P148" s="15">
        <v>0</v>
      </c>
      <c r="Q148" s="15">
        <v>4732144940</v>
      </c>
      <c r="R148" s="15">
        <v>0</v>
      </c>
      <c r="S148" s="15">
        <v>0</v>
      </c>
      <c r="T148" s="15">
        <v>0</v>
      </c>
      <c r="U148" s="14" t="s">
        <v>310</v>
      </c>
      <c r="V148" s="16" t="s">
        <v>311</v>
      </c>
    </row>
    <row r="149" spans="1:22" ht="15.95" hidden="1" customHeight="1" x14ac:dyDescent="0.25">
      <c r="A149" s="14" t="s">
        <v>364</v>
      </c>
      <c r="B149" s="14" t="s">
        <v>307</v>
      </c>
      <c r="C149" s="14" t="s">
        <v>312</v>
      </c>
      <c r="D149" s="14" t="s">
        <v>326</v>
      </c>
      <c r="E149" s="14" t="s">
        <v>333</v>
      </c>
      <c r="F149" s="14" t="s">
        <v>333</v>
      </c>
      <c r="G149" s="14" t="s">
        <v>333</v>
      </c>
      <c r="H149" s="14" t="s">
        <v>333</v>
      </c>
      <c r="I149" s="14" t="s">
        <v>333</v>
      </c>
      <c r="J149" s="14" t="s">
        <v>333</v>
      </c>
      <c r="K149" s="14" t="s">
        <v>199</v>
      </c>
      <c r="L149" s="15">
        <v>680353000</v>
      </c>
      <c r="M149" s="15">
        <v>0</v>
      </c>
      <c r="N149" s="15">
        <v>0</v>
      </c>
      <c r="O149" s="15">
        <v>680353000</v>
      </c>
      <c r="P149" s="15">
        <v>0</v>
      </c>
      <c r="Q149" s="15">
        <v>47233793</v>
      </c>
      <c r="R149" s="15">
        <v>0</v>
      </c>
      <c r="S149" s="15">
        <v>0</v>
      </c>
      <c r="T149" s="15">
        <v>633119207</v>
      </c>
      <c r="U149" s="14" t="s">
        <v>310</v>
      </c>
      <c r="V149" s="16" t="s">
        <v>311</v>
      </c>
    </row>
    <row r="150" spans="1:22" ht="15.95" hidden="1" customHeight="1" x14ac:dyDescent="0.25">
      <c r="A150" s="14" t="s">
        <v>364</v>
      </c>
      <c r="B150" s="14" t="s">
        <v>307</v>
      </c>
      <c r="C150" s="14" t="s">
        <v>312</v>
      </c>
      <c r="D150" s="14" t="s">
        <v>334</v>
      </c>
      <c r="E150" s="14" t="s">
        <v>335</v>
      </c>
      <c r="F150" s="14" t="s">
        <v>336</v>
      </c>
      <c r="G150" s="14" t="s">
        <v>336</v>
      </c>
      <c r="H150" s="14" t="s">
        <v>336</v>
      </c>
      <c r="I150" s="14" t="s">
        <v>336</v>
      </c>
      <c r="J150" s="14" t="s">
        <v>336</v>
      </c>
      <c r="K150" s="14" t="s">
        <v>207</v>
      </c>
      <c r="L150" s="15">
        <v>109823208000</v>
      </c>
      <c r="M150" s="15">
        <v>0</v>
      </c>
      <c r="N150" s="15">
        <v>0</v>
      </c>
      <c r="O150" s="15">
        <v>109823208000</v>
      </c>
      <c r="P150" s="15">
        <v>8856635178</v>
      </c>
      <c r="Q150" s="15">
        <v>48188468821</v>
      </c>
      <c r="R150" s="15">
        <v>0</v>
      </c>
      <c r="S150" s="15">
        <v>0</v>
      </c>
      <c r="T150" s="15">
        <v>61634739179</v>
      </c>
      <c r="U150" s="14" t="s">
        <v>310</v>
      </c>
      <c r="V150" s="16" t="s">
        <v>311</v>
      </c>
    </row>
    <row r="151" spans="1:22" ht="15.95" hidden="1" customHeight="1" x14ac:dyDescent="0.25">
      <c r="A151" s="14" t="s">
        <v>367</v>
      </c>
      <c r="B151" s="14" t="s">
        <v>307</v>
      </c>
      <c r="C151" s="14" t="s">
        <v>308</v>
      </c>
      <c r="D151" s="14" t="s">
        <v>308</v>
      </c>
      <c r="E151" s="14" t="s">
        <v>308</v>
      </c>
      <c r="F151" s="14" t="s">
        <v>308</v>
      </c>
      <c r="G151" s="14" t="s">
        <v>308</v>
      </c>
      <c r="H151" s="14" t="s">
        <v>308</v>
      </c>
      <c r="I151" s="14" t="s">
        <v>308</v>
      </c>
      <c r="J151" s="14" t="s">
        <v>308</v>
      </c>
      <c r="K151" s="14" t="s">
        <v>309</v>
      </c>
      <c r="L151" s="15">
        <v>36166686000</v>
      </c>
      <c r="M151" s="15">
        <v>0</v>
      </c>
      <c r="N151" s="15">
        <v>-7556106042</v>
      </c>
      <c r="O151" s="15">
        <v>28610579958</v>
      </c>
      <c r="P151" s="15">
        <v>0</v>
      </c>
      <c r="Q151" s="15">
        <v>28610579958</v>
      </c>
      <c r="R151" s="15">
        <v>0</v>
      </c>
      <c r="S151" s="15">
        <v>0</v>
      </c>
      <c r="T151" s="15">
        <v>0</v>
      </c>
      <c r="U151" s="14" t="s">
        <v>310</v>
      </c>
      <c r="V151" s="16" t="s">
        <v>311</v>
      </c>
    </row>
    <row r="152" spans="1:22" ht="15.95" hidden="1" customHeight="1" x14ac:dyDescent="0.25">
      <c r="A152" s="14" t="s">
        <v>367</v>
      </c>
      <c r="B152" s="14" t="s">
        <v>307</v>
      </c>
      <c r="C152" s="14" t="s">
        <v>312</v>
      </c>
      <c r="D152" s="14" t="s">
        <v>313</v>
      </c>
      <c r="E152" s="14" t="s">
        <v>314</v>
      </c>
      <c r="F152" s="14" t="s">
        <v>320</v>
      </c>
      <c r="G152" s="14" t="s">
        <v>321</v>
      </c>
      <c r="H152" s="14" t="s">
        <v>322</v>
      </c>
      <c r="I152" s="14" t="s">
        <v>323</v>
      </c>
      <c r="J152" s="14" t="s">
        <v>324</v>
      </c>
      <c r="K152" s="14" t="s">
        <v>325</v>
      </c>
      <c r="L152" s="15">
        <v>1020000</v>
      </c>
      <c r="M152" s="15">
        <v>0</v>
      </c>
      <c r="N152" s="15">
        <v>0</v>
      </c>
      <c r="O152" s="15">
        <v>1020000</v>
      </c>
      <c r="P152" s="15">
        <v>0</v>
      </c>
      <c r="Q152" s="15">
        <v>0</v>
      </c>
      <c r="R152" s="15">
        <v>0</v>
      </c>
      <c r="S152" s="15">
        <v>0</v>
      </c>
      <c r="T152" s="15">
        <v>1020000</v>
      </c>
      <c r="U152" s="14" t="s">
        <v>310</v>
      </c>
      <c r="V152" s="16" t="s">
        <v>311</v>
      </c>
    </row>
    <row r="153" spans="1:22" ht="15.95" hidden="1" customHeight="1" x14ac:dyDescent="0.25">
      <c r="A153" s="14" t="s">
        <v>367</v>
      </c>
      <c r="B153" s="14" t="s">
        <v>307</v>
      </c>
      <c r="C153" s="14" t="s">
        <v>312</v>
      </c>
      <c r="D153" s="14" t="s">
        <v>326</v>
      </c>
      <c r="E153" s="14" t="s">
        <v>327</v>
      </c>
      <c r="F153" s="14" t="s">
        <v>328</v>
      </c>
      <c r="G153" s="14" t="s">
        <v>329</v>
      </c>
      <c r="H153" s="14" t="s">
        <v>329</v>
      </c>
      <c r="I153" s="14" t="s">
        <v>329</v>
      </c>
      <c r="J153" s="14" t="s">
        <v>329</v>
      </c>
      <c r="K153" s="14" t="s">
        <v>187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41501304</v>
      </c>
      <c r="R153" s="15">
        <v>0</v>
      </c>
      <c r="S153" s="15">
        <v>0</v>
      </c>
      <c r="T153" s="15">
        <v>-41501304</v>
      </c>
      <c r="U153" s="14" t="s">
        <v>310</v>
      </c>
      <c r="V153" s="16" t="s">
        <v>311</v>
      </c>
    </row>
    <row r="154" spans="1:22" ht="15.95" hidden="1" customHeight="1" x14ac:dyDescent="0.25">
      <c r="A154" s="14" t="s">
        <v>367</v>
      </c>
      <c r="B154" s="14" t="s">
        <v>307</v>
      </c>
      <c r="C154" s="14" t="s">
        <v>312</v>
      </c>
      <c r="D154" s="14" t="s">
        <v>326</v>
      </c>
      <c r="E154" s="14" t="s">
        <v>333</v>
      </c>
      <c r="F154" s="14" t="s">
        <v>333</v>
      </c>
      <c r="G154" s="14" t="s">
        <v>333</v>
      </c>
      <c r="H154" s="14" t="s">
        <v>333</v>
      </c>
      <c r="I154" s="14" t="s">
        <v>333</v>
      </c>
      <c r="J154" s="14" t="s">
        <v>333</v>
      </c>
      <c r="K154" s="14" t="s">
        <v>199</v>
      </c>
      <c r="L154" s="15">
        <v>20667000</v>
      </c>
      <c r="M154" s="15">
        <v>0</v>
      </c>
      <c r="N154" s="15">
        <v>0</v>
      </c>
      <c r="O154" s="15">
        <v>20667000</v>
      </c>
      <c r="P154" s="15">
        <v>0</v>
      </c>
      <c r="Q154" s="15">
        <v>524747</v>
      </c>
      <c r="R154" s="15">
        <v>0</v>
      </c>
      <c r="S154" s="15">
        <v>0</v>
      </c>
      <c r="T154" s="15">
        <v>20142253</v>
      </c>
      <c r="U154" s="14" t="s">
        <v>310</v>
      </c>
      <c r="V154" s="16" t="s">
        <v>311</v>
      </c>
    </row>
    <row r="155" spans="1:22" ht="15.95" hidden="1" customHeight="1" x14ac:dyDescent="0.25">
      <c r="A155" s="14" t="s">
        <v>367</v>
      </c>
      <c r="B155" s="14" t="s">
        <v>307</v>
      </c>
      <c r="C155" s="14" t="s">
        <v>312</v>
      </c>
      <c r="D155" s="14" t="s">
        <v>334</v>
      </c>
      <c r="E155" s="14" t="s">
        <v>335</v>
      </c>
      <c r="F155" s="14" t="s">
        <v>336</v>
      </c>
      <c r="G155" s="14" t="s">
        <v>336</v>
      </c>
      <c r="H155" s="14" t="s">
        <v>336</v>
      </c>
      <c r="I155" s="14" t="s">
        <v>336</v>
      </c>
      <c r="J155" s="14" t="s">
        <v>336</v>
      </c>
      <c r="K155" s="14" t="s">
        <v>207</v>
      </c>
      <c r="L155" s="15">
        <v>35322897000</v>
      </c>
      <c r="M155" s="15">
        <v>0</v>
      </c>
      <c r="N155" s="15">
        <v>0</v>
      </c>
      <c r="O155" s="15">
        <v>35322897000</v>
      </c>
      <c r="P155" s="15">
        <v>9319728782</v>
      </c>
      <c r="Q155" s="15">
        <v>9471719718</v>
      </c>
      <c r="R155" s="15">
        <v>0</v>
      </c>
      <c r="S155" s="15">
        <v>0</v>
      </c>
      <c r="T155" s="15">
        <v>25851177282</v>
      </c>
      <c r="U155" s="14" t="s">
        <v>310</v>
      </c>
      <c r="V155" s="16" t="s">
        <v>311</v>
      </c>
    </row>
    <row r="156" spans="1:22" ht="15.95" hidden="1" customHeight="1" x14ac:dyDescent="0.25">
      <c r="A156" s="14" t="s">
        <v>367</v>
      </c>
      <c r="B156" s="14" t="s">
        <v>307</v>
      </c>
      <c r="C156" s="14" t="s">
        <v>312</v>
      </c>
      <c r="D156" s="14" t="s">
        <v>334</v>
      </c>
      <c r="E156" s="14" t="s">
        <v>335</v>
      </c>
      <c r="F156" s="14" t="s">
        <v>368</v>
      </c>
      <c r="G156" s="14" t="s">
        <v>368</v>
      </c>
      <c r="H156" s="14" t="s">
        <v>368</v>
      </c>
      <c r="I156" s="14" t="s">
        <v>368</v>
      </c>
      <c r="J156" s="14" t="s">
        <v>368</v>
      </c>
      <c r="K156" s="14" t="s">
        <v>369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4" t="s">
        <v>310</v>
      </c>
      <c r="V156" s="16" t="s">
        <v>311</v>
      </c>
    </row>
    <row r="157" spans="1:22" ht="15.95" customHeight="1" x14ac:dyDescent="0.25">
      <c r="A157" s="14" t="s">
        <v>370</v>
      </c>
      <c r="B157" s="14" t="s">
        <v>371</v>
      </c>
      <c r="C157" s="14" t="s">
        <v>312</v>
      </c>
      <c r="D157" s="14" t="s">
        <v>313</v>
      </c>
      <c r="E157" s="14" t="s">
        <v>372</v>
      </c>
      <c r="F157" s="14" t="s">
        <v>373</v>
      </c>
      <c r="G157" s="14" t="s">
        <v>374</v>
      </c>
      <c r="H157" s="14" t="s">
        <v>375</v>
      </c>
      <c r="I157" s="14" t="s">
        <v>376</v>
      </c>
      <c r="J157" s="14" t="s">
        <v>376</v>
      </c>
      <c r="K157" s="14" t="s">
        <v>377</v>
      </c>
      <c r="L157" s="15">
        <v>2856483318000</v>
      </c>
      <c r="M157" s="15">
        <v>0</v>
      </c>
      <c r="N157" s="15">
        <v>0</v>
      </c>
      <c r="O157" s="15">
        <v>2856483318000</v>
      </c>
      <c r="P157" s="15">
        <v>79303088946</v>
      </c>
      <c r="Q157" s="15">
        <v>2780768947364</v>
      </c>
      <c r="R157" s="15">
        <v>0</v>
      </c>
      <c r="S157" s="15">
        <v>0</v>
      </c>
      <c r="T157" s="15">
        <v>75714370636</v>
      </c>
      <c r="U157" s="14" t="s">
        <v>378</v>
      </c>
      <c r="V157" s="16" t="s">
        <v>379</v>
      </c>
    </row>
    <row r="158" spans="1:22" ht="15.95" customHeight="1" x14ac:dyDescent="0.25">
      <c r="A158" s="14" t="s">
        <v>370</v>
      </c>
      <c r="B158" s="14" t="s">
        <v>371</v>
      </c>
      <c r="C158" s="14" t="s">
        <v>312</v>
      </c>
      <c r="D158" s="14" t="s">
        <v>313</v>
      </c>
      <c r="E158" s="14" t="s">
        <v>372</v>
      </c>
      <c r="F158" s="14" t="s">
        <v>373</v>
      </c>
      <c r="G158" s="14" t="s">
        <v>374</v>
      </c>
      <c r="H158" s="14" t="s">
        <v>375</v>
      </c>
      <c r="I158" s="14" t="s">
        <v>380</v>
      </c>
      <c r="J158" s="14" t="s">
        <v>380</v>
      </c>
      <c r="K158" s="14" t="s">
        <v>381</v>
      </c>
      <c r="L158" s="15">
        <v>23291246000</v>
      </c>
      <c r="M158" s="15">
        <v>0</v>
      </c>
      <c r="N158" s="15">
        <v>0</v>
      </c>
      <c r="O158" s="15">
        <v>23291246000</v>
      </c>
      <c r="P158" s="15">
        <v>0</v>
      </c>
      <c r="Q158" s="15">
        <v>0</v>
      </c>
      <c r="R158" s="15">
        <v>0</v>
      </c>
      <c r="S158" s="15">
        <v>0</v>
      </c>
      <c r="T158" s="15">
        <v>23291246000</v>
      </c>
      <c r="U158" s="14" t="s">
        <v>378</v>
      </c>
      <c r="V158" s="16" t="s">
        <v>379</v>
      </c>
    </row>
    <row r="159" spans="1:22" ht="15.95" customHeight="1" x14ac:dyDescent="0.25">
      <c r="A159" s="14" t="s">
        <v>370</v>
      </c>
      <c r="B159" s="14" t="s">
        <v>371</v>
      </c>
      <c r="C159" s="14" t="s">
        <v>312</v>
      </c>
      <c r="D159" s="14" t="s">
        <v>313</v>
      </c>
      <c r="E159" s="14" t="s">
        <v>372</v>
      </c>
      <c r="F159" s="14" t="s">
        <v>373</v>
      </c>
      <c r="G159" s="14" t="s">
        <v>374</v>
      </c>
      <c r="H159" s="14" t="s">
        <v>382</v>
      </c>
      <c r="I159" s="14" t="s">
        <v>382</v>
      </c>
      <c r="J159" s="14" t="s">
        <v>382</v>
      </c>
      <c r="K159" s="14" t="s">
        <v>383</v>
      </c>
      <c r="L159" s="15">
        <v>508195511000</v>
      </c>
      <c r="M159" s="15">
        <v>0</v>
      </c>
      <c r="N159" s="15">
        <v>0</v>
      </c>
      <c r="O159" s="15">
        <v>508195511000</v>
      </c>
      <c r="P159" s="15">
        <v>20021226637</v>
      </c>
      <c r="Q159" s="15">
        <v>472590083997</v>
      </c>
      <c r="R159" s="15">
        <v>0</v>
      </c>
      <c r="S159" s="15">
        <v>0</v>
      </c>
      <c r="T159" s="15">
        <v>35605427003</v>
      </c>
      <c r="U159" s="14" t="s">
        <v>378</v>
      </c>
      <c r="V159" s="16" t="s">
        <v>379</v>
      </c>
    </row>
    <row r="160" spans="1:22" ht="15.95" customHeight="1" x14ac:dyDescent="0.25">
      <c r="A160" s="14" t="s">
        <v>370</v>
      </c>
      <c r="B160" s="14" t="s">
        <v>371</v>
      </c>
      <c r="C160" s="14" t="s">
        <v>312</v>
      </c>
      <c r="D160" s="14" t="s">
        <v>313</v>
      </c>
      <c r="E160" s="14" t="s">
        <v>372</v>
      </c>
      <c r="F160" s="14" t="s">
        <v>373</v>
      </c>
      <c r="G160" s="14" t="s">
        <v>374</v>
      </c>
      <c r="H160" s="14" t="s">
        <v>384</v>
      </c>
      <c r="I160" s="14" t="s">
        <v>385</v>
      </c>
      <c r="J160" s="14" t="s">
        <v>385</v>
      </c>
      <c r="K160" s="14" t="s">
        <v>386</v>
      </c>
      <c r="L160" s="15">
        <v>158511917000</v>
      </c>
      <c r="M160" s="15">
        <v>0</v>
      </c>
      <c r="N160" s="15">
        <v>0</v>
      </c>
      <c r="O160" s="15">
        <v>158511917000</v>
      </c>
      <c r="P160" s="15">
        <v>0</v>
      </c>
      <c r="Q160" s="15">
        <v>0</v>
      </c>
      <c r="R160" s="15">
        <v>0</v>
      </c>
      <c r="S160" s="15">
        <v>0</v>
      </c>
      <c r="T160" s="15">
        <v>158511917000</v>
      </c>
      <c r="U160" s="14" t="s">
        <v>378</v>
      </c>
      <c r="V160" s="16" t="s">
        <v>379</v>
      </c>
    </row>
    <row r="161" spans="1:22" ht="15.95" customHeight="1" x14ac:dyDescent="0.25">
      <c r="A161" s="14" t="s">
        <v>370</v>
      </c>
      <c r="B161" s="14" t="s">
        <v>371</v>
      </c>
      <c r="C161" s="14" t="s">
        <v>312</v>
      </c>
      <c r="D161" s="14" t="s">
        <v>313</v>
      </c>
      <c r="E161" s="14" t="s">
        <v>372</v>
      </c>
      <c r="F161" s="14" t="s">
        <v>373</v>
      </c>
      <c r="G161" s="14" t="s">
        <v>374</v>
      </c>
      <c r="H161" s="14" t="s">
        <v>384</v>
      </c>
      <c r="I161" s="14" t="s">
        <v>387</v>
      </c>
      <c r="J161" s="14" t="s">
        <v>387</v>
      </c>
      <c r="K161" s="14" t="s">
        <v>388</v>
      </c>
      <c r="L161" s="15">
        <v>1187220000</v>
      </c>
      <c r="M161" s="15">
        <v>0</v>
      </c>
      <c r="N161" s="15">
        <v>0</v>
      </c>
      <c r="O161" s="15">
        <v>1187220000</v>
      </c>
      <c r="P161" s="15">
        <v>0</v>
      </c>
      <c r="Q161" s="15">
        <v>0</v>
      </c>
      <c r="R161" s="15">
        <v>0</v>
      </c>
      <c r="S161" s="15">
        <v>0</v>
      </c>
      <c r="T161" s="15">
        <v>1187220000</v>
      </c>
      <c r="U161" s="14" t="s">
        <v>378</v>
      </c>
      <c r="V161" s="16" t="s">
        <v>379</v>
      </c>
    </row>
    <row r="162" spans="1:22" ht="15.95" customHeight="1" x14ac:dyDescent="0.25">
      <c r="A162" s="14" t="s">
        <v>370</v>
      </c>
      <c r="B162" s="14" t="s">
        <v>371</v>
      </c>
      <c r="C162" s="14" t="s">
        <v>312</v>
      </c>
      <c r="D162" s="14" t="s">
        <v>313</v>
      </c>
      <c r="E162" s="14" t="s">
        <v>372</v>
      </c>
      <c r="F162" s="14" t="s">
        <v>373</v>
      </c>
      <c r="G162" s="14" t="s">
        <v>374</v>
      </c>
      <c r="H162" s="14" t="s">
        <v>389</v>
      </c>
      <c r="I162" s="14" t="s">
        <v>389</v>
      </c>
      <c r="J162" s="14" t="s">
        <v>389</v>
      </c>
      <c r="K162" s="14" t="s">
        <v>390</v>
      </c>
      <c r="L162" s="15">
        <v>28182201000</v>
      </c>
      <c r="M162" s="15">
        <v>0</v>
      </c>
      <c r="N162" s="15">
        <v>0</v>
      </c>
      <c r="O162" s="15">
        <v>28182201000</v>
      </c>
      <c r="P162" s="15">
        <v>0</v>
      </c>
      <c r="Q162" s="15">
        <v>0</v>
      </c>
      <c r="R162" s="15">
        <v>0</v>
      </c>
      <c r="S162" s="15">
        <v>0</v>
      </c>
      <c r="T162" s="15">
        <v>28182201000</v>
      </c>
      <c r="U162" s="14" t="s">
        <v>378</v>
      </c>
      <c r="V162" s="16" t="s">
        <v>379</v>
      </c>
    </row>
    <row r="163" spans="1:22" ht="15.95" customHeight="1" x14ac:dyDescent="0.25">
      <c r="A163" s="14" t="s">
        <v>370</v>
      </c>
      <c r="B163" s="14" t="s">
        <v>371</v>
      </c>
      <c r="C163" s="14" t="s">
        <v>312</v>
      </c>
      <c r="D163" s="14" t="s">
        <v>313</v>
      </c>
      <c r="E163" s="14" t="s">
        <v>372</v>
      </c>
      <c r="F163" s="14" t="s">
        <v>373</v>
      </c>
      <c r="G163" s="14" t="s">
        <v>391</v>
      </c>
      <c r="H163" s="14" t="s">
        <v>392</v>
      </c>
      <c r="I163" s="14" t="s">
        <v>392</v>
      </c>
      <c r="J163" s="14" t="s">
        <v>392</v>
      </c>
      <c r="K163" s="14" t="s">
        <v>393</v>
      </c>
      <c r="L163" s="15">
        <v>673779064000</v>
      </c>
      <c r="M163" s="15">
        <v>0</v>
      </c>
      <c r="N163" s="15">
        <v>0</v>
      </c>
      <c r="O163" s="15">
        <v>673779064000</v>
      </c>
      <c r="P163" s="15">
        <v>26080062458</v>
      </c>
      <c r="Q163" s="15">
        <v>729107895384</v>
      </c>
      <c r="R163" s="15">
        <v>0</v>
      </c>
      <c r="S163" s="15">
        <v>0</v>
      </c>
      <c r="T163" s="15">
        <v>-55328831384</v>
      </c>
      <c r="U163" s="14" t="s">
        <v>378</v>
      </c>
      <c r="V163" s="16" t="s">
        <v>379</v>
      </c>
    </row>
    <row r="164" spans="1:22" ht="15.95" customHeight="1" x14ac:dyDescent="0.25">
      <c r="A164" s="14" t="s">
        <v>370</v>
      </c>
      <c r="B164" s="14" t="s">
        <v>371</v>
      </c>
      <c r="C164" s="14" t="s">
        <v>312</v>
      </c>
      <c r="D164" s="14" t="s">
        <v>313</v>
      </c>
      <c r="E164" s="14" t="s">
        <v>372</v>
      </c>
      <c r="F164" s="14" t="s">
        <v>373</v>
      </c>
      <c r="G164" s="14" t="s">
        <v>391</v>
      </c>
      <c r="H164" s="14" t="s">
        <v>394</v>
      </c>
      <c r="I164" s="14" t="s">
        <v>394</v>
      </c>
      <c r="J164" s="14" t="s">
        <v>394</v>
      </c>
      <c r="K164" s="14" t="s">
        <v>395</v>
      </c>
      <c r="L164" s="15">
        <v>78575433000</v>
      </c>
      <c r="M164" s="15">
        <v>0</v>
      </c>
      <c r="N164" s="15">
        <v>0</v>
      </c>
      <c r="O164" s="15">
        <v>78575433000</v>
      </c>
      <c r="P164" s="15">
        <v>-320000</v>
      </c>
      <c r="Q164" s="15">
        <v>-320000</v>
      </c>
      <c r="R164" s="15">
        <v>0</v>
      </c>
      <c r="S164" s="15">
        <v>0</v>
      </c>
      <c r="T164" s="15">
        <v>78575753000</v>
      </c>
      <c r="U164" s="14" t="s">
        <v>378</v>
      </c>
      <c r="V164" s="16" t="s">
        <v>379</v>
      </c>
    </row>
    <row r="165" spans="1:22" ht="15.95" customHeight="1" x14ac:dyDescent="0.25">
      <c r="A165" s="14" t="s">
        <v>370</v>
      </c>
      <c r="B165" s="14" t="s">
        <v>371</v>
      </c>
      <c r="C165" s="14" t="s">
        <v>312</v>
      </c>
      <c r="D165" s="14" t="s">
        <v>313</v>
      </c>
      <c r="E165" s="14" t="s">
        <v>372</v>
      </c>
      <c r="F165" s="14" t="s">
        <v>396</v>
      </c>
      <c r="G165" s="14" t="s">
        <v>397</v>
      </c>
      <c r="H165" s="14" t="s">
        <v>398</v>
      </c>
      <c r="I165" s="14" t="s">
        <v>399</v>
      </c>
      <c r="J165" s="14" t="s">
        <v>399</v>
      </c>
      <c r="K165" s="14" t="s">
        <v>400</v>
      </c>
      <c r="L165" s="15">
        <v>3025615812000</v>
      </c>
      <c r="M165" s="15">
        <v>0</v>
      </c>
      <c r="N165" s="15">
        <v>0</v>
      </c>
      <c r="O165" s="15">
        <v>3025615812000</v>
      </c>
      <c r="P165" s="15">
        <v>339468670431</v>
      </c>
      <c r="Q165" s="15">
        <v>1916691785842</v>
      </c>
      <c r="R165" s="15">
        <v>0</v>
      </c>
      <c r="S165" s="15">
        <v>0</v>
      </c>
      <c r="T165" s="15">
        <v>1108924026158</v>
      </c>
      <c r="U165" s="14" t="s">
        <v>378</v>
      </c>
      <c r="V165" s="16" t="s">
        <v>379</v>
      </c>
    </row>
    <row r="166" spans="1:22" ht="15.95" customHeight="1" x14ac:dyDescent="0.25">
      <c r="A166" s="14" t="s">
        <v>370</v>
      </c>
      <c r="B166" s="14" t="s">
        <v>371</v>
      </c>
      <c r="C166" s="14" t="s">
        <v>312</v>
      </c>
      <c r="D166" s="14" t="s">
        <v>313</v>
      </c>
      <c r="E166" s="14" t="s">
        <v>372</v>
      </c>
      <c r="F166" s="14" t="s">
        <v>396</v>
      </c>
      <c r="G166" s="14" t="s">
        <v>397</v>
      </c>
      <c r="H166" s="14" t="s">
        <v>398</v>
      </c>
      <c r="I166" s="14" t="s">
        <v>401</v>
      </c>
      <c r="J166" s="14" t="s">
        <v>401</v>
      </c>
      <c r="K166" s="14" t="s">
        <v>37</v>
      </c>
      <c r="L166" s="15">
        <v>1145010586000</v>
      </c>
      <c r="M166" s="15">
        <v>0</v>
      </c>
      <c r="N166" s="15">
        <v>0</v>
      </c>
      <c r="O166" s="15">
        <v>1145010586000</v>
      </c>
      <c r="P166" s="15">
        <v>31204786000</v>
      </c>
      <c r="Q166" s="15">
        <v>670910124000</v>
      </c>
      <c r="R166" s="15">
        <v>0</v>
      </c>
      <c r="S166" s="15">
        <v>0</v>
      </c>
      <c r="T166" s="15">
        <v>474100462000</v>
      </c>
      <c r="U166" s="14" t="s">
        <v>378</v>
      </c>
      <c r="V166" s="16" t="s">
        <v>379</v>
      </c>
    </row>
    <row r="167" spans="1:22" ht="15.95" customHeight="1" x14ac:dyDescent="0.25">
      <c r="A167" s="14" t="s">
        <v>370</v>
      </c>
      <c r="B167" s="14" t="s">
        <v>371</v>
      </c>
      <c r="C167" s="14" t="s">
        <v>312</v>
      </c>
      <c r="D167" s="14" t="s">
        <v>313</v>
      </c>
      <c r="E167" s="14" t="s">
        <v>372</v>
      </c>
      <c r="F167" s="14" t="s">
        <v>396</v>
      </c>
      <c r="G167" s="14" t="s">
        <v>397</v>
      </c>
      <c r="H167" s="14" t="s">
        <v>402</v>
      </c>
      <c r="I167" s="14" t="s">
        <v>403</v>
      </c>
      <c r="J167" s="14" t="s">
        <v>403</v>
      </c>
      <c r="K167" s="14" t="s">
        <v>400</v>
      </c>
      <c r="L167" s="15">
        <v>40643262000</v>
      </c>
      <c r="M167" s="15">
        <v>0</v>
      </c>
      <c r="N167" s="15">
        <v>0</v>
      </c>
      <c r="O167" s="15">
        <v>40643262000</v>
      </c>
      <c r="P167" s="15">
        <v>0</v>
      </c>
      <c r="Q167" s="15">
        <v>0</v>
      </c>
      <c r="R167" s="15">
        <v>0</v>
      </c>
      <c r="S167" s="15">
        <v>0</v>
      </c>
      <c r="T167" s="15">
        <v>40643262000</v>
      </c>
      <c r="U167" s="14" t="s">
        <v>378</v>
      </c>
      <c r="V167" s="16" t="s">
        <v>379</v>
      </c>
    </row>
    <row r="168" spans="1:22" ht="15.95" customHeight="1" x14ac:dyDescent="0.25">
      <c r="A168" s="14" t="s">
        <v>370</v>
      </c>
      <c r="B168" s="14" t="s">
        <v>371</v>
      </c>
      <c r="C168" s="14" t="s">
        <v>312</v>
      </c>
      <c r="D168" s="14" t="s">
        <v>313</v>
      </c>
      <c r="E168" s="14" t="s">
        <v>372</v>
      </c>
      <c r="F168" s="14" t="s">
        <v>396</v>
      </c>
      <c r="G168" s="14" t="s">
        <v>397</v>
      </c>
      <c r="H168" s="14" t="s">
        <v>402</v>
      </c>
      <c r="I168" s="14" t="s">
        <v>404</v>
      </c>
      <c r="J168" s="14" t="s">
        <v>404</v>
      </c>
      <c r="K168" s="14" t="s">
        <v>37</v>
      </c>
      <c r="L168" s="15">
        <v>15380990000</v>
      </c>
      <c r="M168" s="15">
        <v>0</v>
      </c>
      <c r="N168" s="15">
        <v>0</v>
      </c>
      <c r="O168" s="15">
        <v>15380990000</v>
      </c>
      <c r="P168" s="15">
        <v>0</v>
      </c>
      <c r="Q168" s="15">
        <v>0</v>
      </c>
      <c r="R168" s="15">
        <v>0</v>
      </c>
      <c r="S168" s="15">
        <v>0</v>
      </c>
      <c r="T168" s="15">
        <v>15380990000</v>
      </c>
      <c r="U168" s="14" t="s">
        <v>378</v>
      </c>
      <c r="V168" s="16" t="s">
        <v>379</v>
      </c>
    </row>
    <row r="169" spans="1:22" ht="15.95" customHeight="1" x14ac:dyDescent="0.25">
      <c r="A169" s="14" t="s">
        <v>370</v>
      </c>
      <c r="B169" s="14" t="s">
        <v>371</v>
      </c>
      <c r="C169" s="14" t="s">
        <v>312</v>
      </c>
      <c r="D169" s="14" t="s">
        <v>313</v>
      </c>
      <c r="E169" s="14" t="s">
        <v>372</v>
      </c>
      <c r="F169" s="14" t="s">
        <v>396</v>
      </c>
      <c r="G169" s="14" t="s">
        <v>405</v>
      </c>
      <c r="H169" s="14" t="s">
        <v>406</v>
      </c>
      <c r="I169" s="14" t="s">
        <v>406</v>
      </c>
      <c r="J169" s="14" t="s">
        <v>406</v>
      </c>
      <c r="K169" s="14" t="s">
        <v>407</v>
      </c>
      <c r="L169" s="15">
        <v>15340764000</v>
      </c>
      <c r="M169" s="15">
        <v>0</v>
      </c>
      <c r="N169" s="15">
        <v>0</v>
      </c>
      <c r="O169" s="15">
        <v>15340764000</v>
      </c>
      <c r="P169" s="15">
        <v>635881000</v>
      </c>
      <c r="Q169" s="15">
        <v>11830097000</v>
      </c>
      <c r="R169" s="15">
        <v>0</v>
      </c>
      <c r="S169" s="15">
        <v>0</v>
      </c>
      <c r="T169" s="15">
        <v>3510667000</v>
      </c>
      <c r="U169" s="14" t="s">
        <v>378</v>
      </c>
      <c r="V169" s="16" t="s">
        <v>379</v>
      </c>
    </row>
    <row r="170" spans="1:22" ht="15.95" customHeight="1" x14ac:dyDescent="0.25">
      <c r="A170" s="14" t="s">
        <v>370</v>
      </c>
      <c r="B170" s="14" t="s">
        <v>371</v>
      </c>
      <c r="C170" s="14" t="s">
        <v>312</v>
      </c>
      <c r="D170" s="14" t="s">
        <v>313</v>
      </c>
      <c r="E170" s="14" t="s">
        <v>372</v>
      </c>
      <c r="F170" s="14" t="s">
        <v>396</v>
      </c>
      <c r="G170" s="14" t="s">
        <v>405</v>
      </c>
      <c r="H170" s="14" t="s">
        <v>408</v>
      </c>
      <c r="I170" s="14" t="s">
        <v>408</v>
      </c>
      <c r="J170" s="14" t="s">
        <v>408</v>
      </c>
      <c r="K170" s="14" t="s">
        <v>409</v>
      </c>
      <c r="L170" s="15">
        <v>65398327000</v>
      </c>
      <c r="M170" s="15">
        <v>0</v>
      </c>
      <c r="N170" s="15">
        <v>0</v>
      </c>
      <c r="O170" s="15">
        <v>65398327000</v>
      </c>
      <c r="P170" s="15">
        <v>6012100000</v>
      </c>
      <c r="Q170" s="15">
        <v>34785018000</v>
      </c>
      <c r="R170" s="15">
        <v>0</v>
      </c>
      <c r="S170" s="15">
        <v>0</v>
      </c>
      <c r="T170" s="15">
        <v>30613309000</v>
      </c>
      <c r="U170" s="14" t="s">
        <v>378</v>
      </c>
      <c r="V170" s="16" t="s">
        <v>379</v>
      </c>
    </row>
    <row r="171" spans="1:22" ht="15.95" customHeight="1" x14ac:dyDescent="0.25">
      <c r="A171" s="14" t="s">
        <v>370</v>
      </c>
      <c r="B171" s="14" t="s">
        <v>371</v>
      </c>
      <c r="C171" s="14" t="s">
        <v>312</v>
      </c>
      <c r="D171" s="14" t="s">
        <v>313</v>
      </c>
      <c r="E171" s="14" t="s">
        <v>372</v>
      </c>
      <c r="F171" s="14" t="s">
        <v>396</v>
      </c>
      <c r="G171" s="14" t="s">
        <v>410</v>
      </c>
      <c r="H171" s="14" t="s">
        <v>411</v>
      </c>
      <c r="I171" s="14" t="s">
        <v>412</v>
      </c>
      <c r="J171" s="14" t="s">
        <v>412</v>
      </c>
      <c r="K171" s="14" t="s">
        <v>413</v>
      </c>
      <c r="L171" s="15">
        <v>248691482000</v>
      </c>
      <c r="M171" s="15">
        <v>0</v>
      </c>
      <c r="N171" s="15">
        <v>0</v>
      </c>
      <c r="O171" s="15">
        <v>248691482000</v>
      </c>
      <c r="P171" s="15">
        <v>16814937000</v>
      </c>
      <c r="Q171" s="15">
        <v>171322540000</v>
      </c>
      <c r="R171" s="15">
        <v>0</v>
      </c>
      <c r="S171" s="15">
        <v>0</v>
      </c>
      <c r="T171" s="15">
        <v>77368942000</v>
      </c>
      <c r="U171" s="14" t="s">
        <v>378</v>
      </c>
      <c r="V171" s="16" t="s">
        <v>379</v>
      </c>
    </row>
    <row r="172" spans="1:22" ht="15.95" customHeight="1" x14ac:dyDescent="0.25">
      <c r="A172" s="14" t="s">
        <v>370</v>
      </c>
      <c r="B172" s="14" t="s">
        <v>371</v>
      </c>
      <c r="C172" s="14" t="s">
        <v>312</v>
      </c>
      <c r="D172" s="14" t="s">
        <v>313</v>
      </c>
      <c r="E172" s="14" t="s">
        <v>372</v>
      </c>
      <c r="F172" s="14" t="s">
        <v>396</v>
      </c>
      <c r="G172" s="14" t="s">
        <v>414</v>
      </c>
      <c r="H172" s="14" t="s">
        <v>415</v>
      </c>
      <c r="I172" s="14" t="s">
        <v>416</v>
      </c>
      <c r="J172" s="14" t="s">
        <v>416</v>
      </c>
      <c r="K172" s="14" t="s">
        <v>417</v>
      </c>
      <c r="L172" s="15">
        <v>396841486000</v>
      </c>
      <c r="M172" s="15">
        <v>0</v>
      </c>
      <c r="N172" s="15">
        <v>0</v>
      </c>
      <c r="O172" s="15">
        <v>396841486000</v>
      </c>
      <c r="P172" s="15">
        <v>26662239078</v>
      </c>
      <c r="Q172" s="15">
        <v>223052110078</v>
      </c>
      <c r="R172" s="15">
        <v>0</v>
      </c>
      <c r="S172" s="15">
        <v>0</v>
      </c>
      <c r="T172" s="15">
        <v>173789375922</v>
      </c>
      <c r="U172" s="14" t="s">
        <v>378</v>
      </c>
      <c r="V172" s="16" t="s">
        <v>379</v>
      </c>
    </row>
    <row r="173" spans="1:22" ht="15.95" customHeight="1" x14ac:dyDescent="0.25">
      <c r="A173" s="14" t="s">
        <v>370</v>
      </c>
      <c r="B173" s="14" t="s">
        <v>371</v>
      </c>
      <c r="C173" s="14" t="s">
        <v>312</v>
      </c>
      <c r="D173" s="14" t="s">
        <v>313</v>
      </c>
      <c r="E173" s="14" t="s">
        <v>372</v>
      </c>
      <c r="F173" s="14" t="s">
        <v>396</v>
      </c>
      <c r="G173" s="14" t="s">
        <v>414</v>
      </c>
      <c r="H173" s="14" t="s">
        <v>418</v>
      </c>
      <c r="I173" s="14" t="s">
        <v>419</v>
      </c>
      <c r="J173" s="14" t="s">
        <v>419</v>
      </c>
      <c r="K173" s="14" t="s">
        <v>420</v>
      </c>
      <c r="L173" s="15">
        <v>30300914000</v>
      </c>
      <c r="M173" s="15">
        <v>0</v>
      </c>
      <c r="N173" s="15">
        <v>0</v>
      </c>
      <c r="O173" s="15">
        <v>30300914000</v>
      </c>
      <c r="P173" s="15">
        <v>442471000</v>
      </c>
      <c r="Q173" s="15">
        <v>5525201000</v>
      </c>
      <c r="R173" s="15">
        <v>0</v>
      </c>
      <c r="S173" s="15">
        <v>0</v>
      </c>
      <c r="T173" s="15">
        <v>24775713000</v>
      </c>
      <c r="U173" s="14" t="s">
        <v>378</v>
      </c>
      <c r="V173" s="16" t="s">
        <v>379</v>
      </c>
    </row>
    <row r="174" spans="1:22" ht="15.95" customHeight="1" x14ac:dyDescent="0.25">
      <c r="A174" s="14" t="s">
        <v>370</v>
      </c>
      <c r="B174" s="14" t="s">
        <v>371</v>
      </c>
      <c r="C174" s="14" t="s">
        <v>312</v>
      </c>
      <c r="D174" s="14" t="s">
        <v>313</v>
      </c>
      <c r="E174" s="14" t="s">
        <v>372</v>
      </c>
      <c r="F174" s="14" t="s">
        <v>396</v>
      </c>
      <c r="G174" s="14" t="s">
        <v>421</v>
      </c>
      <c r="H174" s="14" t="s">
        <v>421</v>
      </c>
      <c r="I174" s="14" t="s">
        <v>421</v>
      </c>
      <c r="J174" s="14" t="s">
        <v>421</v>
      </c>
      <c r="K174" s="14" t="s">
        <v>422</v>
      </c>
      <c r="L174" s="15">
        <v>390449367000</v>
      </c>
      <c r="M174" s="15">
        <v>0</v>
      </c>
      <c r="N174" s="15">
        <v>0</v>
      </c>
      <c r="O174" s="15">
        <v>390449367000</v>
      </c>
      <c r="P174" s="15">
        <v>20670288000</v>
      </c>
      <c r="Q174" s="15">
        <v>200883327000</v>
      </c>
      <c r="R174" s="15">
        <v>0</v>
      </c>
      <c r="S174" s="15">
        <v>0</v>
      </c>
      <c r="T174" s="15">
        <v>189566040000</v>
      </c>
      <c r="U174" s="14" t="s">
        <v>378</v>
      </c>
      <c r="V174" s="16" t="s">
        <v>379</v>
      </c>
    </row>
    <row r="175" spans="1:22" ht="15.95" customHeight="1" x14ac:dyDescent="0.25">
      <c r="A175" s="14" t="s">
        <v>370</v>
      </c>
      <c r="B175" s="14" t="s">
        <v>371</v>
      </c>
      <c r="C175" s="14" t="s">
        <v>312</v>
      </c>
      <c r="D175" s="14" t="s">
        <v>313</v>
      </c>
      <c r="E175" s="14" t="s">
        <v>372</v>
      </c>
      <c r="F175" s="14" t="s">
        <v>396</v>
      </c>
      <c r="G175" s="14" t="s">
        <v>423</v>
      </c>
      <c r="H175" s="14" t="s">
        <v>423</v>
      </c>
      <c r="I175" s="14" t="s">
        <v>423</v>
      </c>
      <c r="J175" s="14" t="s">
        <v>423</v>
      </c>
      <c r="K175" s="14" t="s">
        <v>424</v>
      </c>
      <c r="L175" s="15">
        <v>4752595000</v>
      </c>
      <c r="M175" s="15">
        <v>0</v>
      </c>
      <c r="N175" s="15">
        <v>0</v>
      </c>
      <c r="O175" s="15">
        <v>4752595000</v>
      </c>
      <c r="P175" s="15">
        <v>1498852030</v>
      </c>
      <c r="Q175" s="15">
        <v>2796001555</v>
      </c>
      <c r="R175" s="15">
        <v>0</v>
      </c>
      <c r="S175" s="15">
        <v>0</v>
      </c>
      <c r="T175" s="15">
        <v>1956593445</v>
      </c>
      <c r="U175" s="14" t="s">
        <v>378</v>
      </c>
      <c r="V175" s="16" t="s">
        <v>379</v>
      </c>
    </row>
    <row r="176" spans="1:22" ht="15.95" customHeight="1" x14ac:dyDescent="0.25">
      <c r="A176" s="14" t="s">
        <v>370</v>
      </c>
      <c r="B176" s="14" t="s">
        <v>371</v>
      </c>
      <c r="C176" s="14" t="s">
        <v>312</v>
      </c>
      <c r="D176" s="14" t="s">
        <v>313</v>
      </c>
      <c r="E176" s="14" t="s">
        <v>372</v>
      </c>
      <c r="F176" s="14" t="s">
        <v>396</v>
      </c>
      <c r="G176" s="14" t="s">
        <v>425</v>
      </c>
      <c r="H176" s="14" t="s">
        <v>426</v>
      </c>
      <c r="I176" s="14" t="s">
        <v>426</v>
      </c>
      <c r="J176" s="14" t="s">
        <v>426</v>
      </c>
      <c r="K176" s="14" t="s">
        <v>427</v>
      </c>
      <c r="L176" s="15">
        <v>17428901000</v>
      </c>
      <c r="M176" s="15">
        <v>0</v>
      </c>
      <c r="N176" s="15">
        <v>0</v>
      </c>
      <c r="O176" s="15">
        <v>17428901000</v>
      </c>
      <c r="P176" s="15">
        <v>-11988000</v>
      </c>
      <c r="Q176" s="15">
        <v>5085919000</v>
      </c>
      <c r="R176" s="15">
        <v>0</v>
      </c>
      <c r="S176" s="15">
        <v>0</v>
      </c>
      <c r="T176" s="15">
        <v>12342982000</v>
      </c>
      <c r="U176" s="14" t="s">
        <v>378</v>
      </c>
      <c r="V176" s="16" t="s">
        <v>379</v>
      </c>
    </row>
    <row r="177" spans="1:22" ht="15.95" customHeight="1" x14ac:dyDescent="0.25">
      <c r="A177" s="14" t="s">
        <v>370</v>
      </c>
      <c r="B177" s="14" t="s">
        <v>371</v>
      </c>
      <c r="C177" s="14" t="s">
        <v>312</v>
      </c>
      <c r="D177" s="14" t="s">
        <v>313</v>
      </c>
      <c r="E177" s="14" t="s">
        <v>372</v>
      </c>
      <c r="F177" s="14" t="s">
        <v>396</v>
      </c>
      <c r="G177" s="14" t="s">
        <v>425</v>
      </c>
      <c r="H177" s="14" t="s">
        <v>428</v>
      </c>
      <c r="I177" s="14" t="s">
        <v>428</v>
      </c>
      <c r="J177" s="14" t="s">
        <v>428</v>
      </c>
      <c r="K177" s="14" t="s">
        <v>429</v>
      </c>
      <c r="L177" s="15">
        <v>538965000</v>
      </c>
      <c r="M177" s="15">
        <v>0</v>
      </c>
      <c r="N177" s="15">
        <v>0</v>
      </c>
      <c r="O177" s="15">
        <v>538965000</v>
      </c>
      <c r="P177" s="15">
        <v>0</v>
      </c>
      <c r="Q177" s="15">
        <v>397045000</v>
      </c>
      <c r="R177" s="15">
        <v>0</v>
      </c>
      <c r="S177" s="15">
        <v>0</v>
      </c>
      <c r="T177" s="15">
        <v>141920000</v>
      </c>
      <c r="U177" s="14" t="s">
        <v>378</v>
      </c>
      <c r="V177" s="16" t="s">
        <v>379</v>
      </c>
    </row>
    <row r="178" spans="1:22" ht="15.95" customHeight="1" x14ac:dyDescent="0.25">
      <c r="A178" s="14" t="s">
        <v>370</v>
      </c>
      <c r="B178" s="14" t="s">
        <v>371</v>
      </c>
      <c r="C178" s="14" t="s">
        <v>312</v>
      </c>
      <c r="D178" s="14" t="s">
        <v>313</v>
      </c>
      <c r="E178" s="14" t="s">
        <v>372</v>
      </c>
      <c r="F178" s="14" t="s">
        <v>396</v>
      </c>
      <c r="G178" s="14" t="s">
        <v>430</v>
      </c>
      <c r="H178" s="14" t="s">
        <v>431</v>
      </c>
      <c r="I178" s="14" t="s">
        <v>431</v>
      </c>
      <c r="J178" s="14" t="s">
        <v>431</v>
      </c>
      <c r="K178" s="14" t="s">
        <v>48</v>
      </c>
      <c r="L178" s="15">
        <v>26787287000</v>
      </c>
      <c r="M178" s="15">
        <v>0</v>
      </c>
      <c r="N178" s="15">
        <v>0</v>
      </c>
      <c r="O178" s="15">
        <v>26787287000</v>
      </c>
      <c r="P178" s="15">
        <v>1547852000</v>
      </c>
      <c r="Q178" s="15">
        <v>16052703000</v>
      </c>
      <c r="R178" s="15">
        <v>0</v>
      </c>
      <c r="S178" s="15">
        <v>0</v>
      </c>
      <c r="T178" s="15">
        <v>10734584000</v>
      </c>
      <c r="U178" s="14" t="s">
        <v>378</v>
      </c>
      <c r="V178" s="16" t="s">
        <v>379</v>
      </c>
    </row>
    <row r="179" spans="1:22" ht="15.95" customHeight="1" x14ac:dyDescent="0.25">
      <c r="A179" s="14" t="s">
        <v>370</v>
      </c>
      <c r="B179" s="14" t="s">
        <v>371</v>
      </c>
      <c r="C179" s="14" t="s">
        <v>312</v>
      </c>
      <c r="D179" s="14" t="s">
        <v>313</v>
      </c>
      <c r="E179" s="14" t="s">
        <v>372</v>
      </c>
      <c r="F179" s="14" t="s">
        <v>396</v>
      </c>
      <c r="G179" s="14" t="s">
        <v>430</v>
      </c>
      <c r="H179" s="14" t="s">
        <v>432</v>
      </c>
      <c r="I179" s="14" t="s">
        <v>432</v>
      </c>
      <c r="J179" s="14" t="s">
        <v>432</v>
      </c>
      <c r="K179" s="14" t="s">
        <v>50</v>
      </c>
      <c r="L179" s="15">
        <v>98085821000</v>
      </c>
      <c r="M179" s="15">
        <v>0</v>
      </c>
      <c r="N179" s="15">
        <v>0</v>
      </c>
      <c r="O179" s="15">
        <v>98085821000</v>
      </c>
      <c r="P179" s="15">
        <v>6155274000</v>
      </c>
      <c r="Q179" s="15">
        <v>63449699140</v>
      </c>
      <c r="R179" s="15">
        <v>0</v>
      </c>
      <c r="S179" s="15">
        <v>0</v>
      </c>
      <c r="T179" s="15">
        <v>34636121860</v>
      </c>
      <c r="U179" s="14" t="s">
        <v>378</v>
      </c>
      <c r="V179" s="16" t="s">
        <v>379</v>
      </c>
    </row>
    <row r="180" spans="1:22" ht="15.95" customHeight="1" x14ac:dyDescent="0.25">
      <c r="A180" s="14" t="s">
        <v>370</v>
      </c>
      <c r="B180" s="14" t="s">
        <v>371</v>
      </c>
      <c r="C180" s="14" t="s">
        <v>312</v>
      </c>
      <c r="D180" s="14" t="s">
        <v>313</v>
      </c>
      <c r="E180" s="14" t="s">
        <v>314</v>
      </c>
      <c r="F180" s="14" t="s">
        <v>433</v>
      </c>
      <c r="G180" s="14" t="s">
        <v>434</v>
      </c>
      <c r="H180" s="14" t="s">
        <v>435</v>
      </c>
      <c r="I180" s="14" t="s">
        <v>435</v>
      </c>
      <c r="J180" s="14" t="s">
        <v>435</v>
      </c>
      <c r="K180" s="14" t="s">
        <v>436</v>
      </c>
      <c r="L180" s="15">
        <v>18068302000</v>
      </c>
      <c r="M180" s="15">
        <v>0</v>
      </c>
      <c r="N180" s="15">
        <v>0</v>
      </c>
      <c r="O180" s="15">
        <v>18068302000</v>
      </c>
      <c r="P180" s="15">
        <v>0</v>
      </c>
      <c r="Q180" s="15">
        <v>7796</v>
      </c>
      <c r="R180" s="15">
        <v>0</v>
      </c>
      <c r="S180" s="15">
        <v>0</v>
      </c>
      <c r="T180" s="15">
        <v>18068294204</v>
      </c>
      <c r="U180" s="14" t="s">
        <v>378</v>
      </c>
      <c r="V180" s="16" t="s">
        <v>379</v>
      </c>
    </row>
    <row r="181" spans="1:22" ht="15.95" customHeight="1" x14ac:dyDescent="0.25">
      <c r="A181" s="14" t="s">
        <v>370</v>
      </c>
      <c r="B181" s="14" t="s">
        <v>371</v>
      </c>
      <c r="C181" s="14" t="s">
        <v>312</v>
      </c>
      <c r="D181" s="14" t="s">
        <v>313</v>
      </c>
      <c r="E181" s="14" t="s">
        <v>314</v>
      </c>
      <c r="F181" s="14" t="s">
        <v>433</v>
      </c>
      <c r="G181" s="14" t="s">
        <v>434</v>
      </c>
      <c r="H181" s="14" t="s">
        <v>437</v>
      </c>
      <c r="I181" s="14" t="s">
        <v>437</v>
      </c>
      <c r="J181" s="14" t="s">
        <v>437</v>
      </c>
      <c r="K181" s="14" t="s">
        <v>53</v>
      </c>
      <c r="L181" s="15">
        <v>18068302000</v>
      </c>
      <c r="M181" s="15">
        <v>0</v>
      </c>
      <c r="N181" s="15">
        <v>0</v>
      </c>
      <c r="O181" s="15">
        <v>18068302000</v>
      </c>
      <c r="P181" s="15">
        <v>0</v>
      </c>
      <c r="Q181" s="15">
        <v>7796</v>
      </c>
      <c r="R181" s="15">
        <v>0</v>
      </c>
      <c r="S181" s="15">
        <v>0</v>
      </c>
      <c r="T181" s="15">
        <v>18068294204</v>
      </c>
      <c r="U181" s="14" t="s">
        <v>378</v>
      </c>
      <c r="V181" s="16" t="s">
        <v>379</v>
      </c>
    </row>
    <row r="182" spans="1:22" ht="15.95" customHeight="1" x14ac:dyDescent="0.25">
      <c r="A182" s="14" t="s">
        <v>370</v>
      </c>
      <c r="B182" s="14" t="s">
        <v>371</v>
      </c>
      <c r="C182" s="14" t="s">
        <v>312</v>
      </c>
      <c r="D182" s="14" t="s">
        <v>313</v>
      </c>
      <c r="E182" s="14" t="s">
        <v>314</v>
      </c>
      <c r="F182" s="14" t="s">
        <v>433</v>
      </c>
      <c r="G182" s="14" t="s">
        <v>434</v>
      </c>
      <c r="H182" s="14" t="s">
        <v>438</v>
      </c>
      <c r="I182" s="14" t="s">
        <v>438</v>
      </c>
      <c r="J182" s="14" t="s">
        <v>438</v>
      </c>
      <c r="K182" s="14" t="s">
        <v>439</v>
      </c>
      <c r="L182" s="15">
        <v>4015178000</v>
      </c>
      <c r="M182" s="15">
        <v>0</v>
      </c>
      <c r="N182" s="15">
        <v>0</v>
      </c>
      <c r="O182" s="15">
        <v>4015178000</v>
      </c>
      <c r="P182" s="15">
        <v>0</v>
      </c>
      <c r="Q182" s="15">
        <v>1731</v>
      </c>
      <c r="R182" s="15">
        <v>0</v>
      </c>
      <c r="S182" s="15">
        <v>0</v>
      </c>
      <c r="T182" s="15">
        <v>4015176269</v>
      </c>
      <c r="U182" s="14" t="s">
        <v>378</v>
      </c>
      <c r="V182" s="16" t="s">
        <v>379</v>
      </c>
    </row>
    <row r="183" spans="1:22" ht="15.95" customHeight="1" x14ac:dyDescent="0.25">
      <c r="A183" s="14" t="s">
        <v>370</v>
      </c>
      <c r="B183" s="14" t="s">
        <v>371</v>
      </c>
      <c r="C183" s="14" t="s">
        <v>312</v>
      </c>
      <c r="D183" s="14" t="s">
        <v>313</v>
      </c>
      <c r="E183" s="14" t="s">
        <v>314</v>
      </c>
      <c r="F183" s="14" t="s">
        <v>433</v>
      </c>
      <c r="G183" s="14" t="s">
        <v>440</v>
      </c>
      <c r="H183" s="14" t="s">
        <v>440</v>
      </c>
      <c r="I183" s="14" t="s">
        <v>440</v>
      </c>
      <c r="J183" s="14" t="s">
        <v>440</v>
      </c>
      <c r="K183" s="14" t="s">
        <v>441</v>
      </c>
      <c r="L183" s="15">
        <v>8594000</v>
      </c>
      <c r="M183" s="15">
        <v>0</v>
      </c>
      <c r="N183" s="15">
        <v>0</v>
      </c>
      <c r="O183" s="15">
        <v>8594000</v>
      </c>
      <c r="P183" s="15">
        <v>30278</v>
      </c>
      <c r="Q183" s="15">
        <v>-5706681</v>
      </c>
      <c r="R183" s="15">
        <v>0</v>
      </c>
      <c r="S183" s="15">
        <v>0</v>
      </c>
      <c r="T183" s="15">
        <v>14300681</v>
      </c>
      <c r="U183" s="14" t="s">
        <v>378</v>
      </c>
      <c r="V183" s="16" t="s">
        <v>379</v>
      </c>
    </row>
    <row r="184" spans="1:22" ht="15.95" customHeight="1" x14ac:dyDescent="0.25">
      <c r="A184" s="14" t="s">
        <v>370</v>
      </c>
      <c r="B184" s="14" t="s">
        <v>371</v>
      </c>
      <c r="C184" s="14" t="s">
        <v>312</v>
      </c>
      <c r="D184" s="14" t="s">
        <v>313</v>
      </c>
      <c r="E184" s="14" t="s">
        <v>314</v>
      </c>
      <c r="F184" s="14" t="s">
        <v>433</v>
      </c>
      <c r="G184" s="14" t="s">
        <v>442</v>
      </c>
      <c r="H184" s="14" t="s">
        <v>442</v>
      </c>
      <c r="I184" s="14" t="s">
        <v>442</v>
      </c>
      <c r="J184" s="14" t="s">
        <v>442</v>
      </c>
      <c r="K184" s="14" t="s">
        <v>57</v>
      </c>
      <c r="L184" s="15">
        <v>66285088000</v>
      </c>
      <c r="M184" s="15">
        <v>0</v>
      </c>
      <c r="N184" s="15">
        <v>0</v>
      </c>
      <c r="O184" s="15">
        <v>66285088000</v>
      </c>
      <c r="P184" s="15">
        <v>5288833497.3000002</v>
      </c>
      <c r="Q184" s="15">
        <v>31183996408.939999</v>
      </c>
      <c r="R184" s="15">
        <v>0</v>
      </c>
      <c r="S184" s="15">
        <v>0</v>
      </c>
      <c r="T184" s="15">
        <v>35101091591.059998</v>
      </c>
      <c r="U184" s="14" t="s">
        <v>378</v>
      </c>
      <c r="V184" s="16" t="s">
        <v>379</v>
      </c>
    </row>
    <row r="185" spans="1:22" ht="15.95" customHeight="1" x14ac:dyDescent="0.25">
      <c r="A185" s="14" t="s">
        <v>370</v>
      </c>
      <c r="B185" s="14" t="s">
        <v>371</v>
      </c>
      <c r="C185" s="14" t="s">
        <v>312</v>
      </c>
      <c r="D185" s="14" t="s">
        <v>313</v>
      </c>
      <c r="E185" s="14" t="s">
        <v>314</v>
      </c>
      <c r="F185" s="14" t="s">
        <v>433</v>
      </c>
      <c r="G185" s="14" t="s">
        <v>443</v>
      </c>
      <c r="H185" s="14" t="s">
        <v>443</v>
      </c>
      <c r="I185" s="14" t="s">
        <v>443</v>
      </c>
      <c r="J185" s="14" t="s">
        <v>443</v>
      </c>
      <c r="K185" s="14" t="s">
        <v>444</v>
      </c>
      <c r="L185" s="15">
        <v>3485571000</v>
      </c>
      <c r="M185" s="15">
        <v>0</v>
      </c>
      <c r="N185" s="15">
        <v>0</v>
      </c>
      <c r="O185" s="15">
        <v>3485571000</v>
      </c>
      <c r="P185" s="15">
        <v>201309792</v>
      </c>
      <c r="Q185" s="15">
        <v>2682593115</v>
      </c>
      <c r="R185" s="15">
        <v>0</v>
      </c>
      <c r="S185" s="15">
        <v>0</v>
      </c>
      <c r="T185" s="15">
        <v>802977885</v>
      </c>
      <c r="U185" s="14" t="s">
        <v>378</v>
      </c>
      <c r="V185" s="16" t="s">
        <v>379</v>
      </c>
    </row>
    <row r="186" spans="1:22" ht="15.95" customHeight="1" x14ac:dyDescent="0.25">
      <c r="A186" s="14" t="s">
        <v>370</v>
      </c>
      <c r="B186" s="14" t="s">
        <v>371</v>
      </c>
      <c r="C186" s="14" t="s">
        <v>312</v>
      </c>
      <c r="D186" s="14" t="s">
        <v>313</v>
      </c>
      <c r="E186" s="14" t="s">
        <v>314</v>
      </c>
      <c r="F186" s="14" t="s">
        <v>433</v>
      </c>
      <c r="G186" s="14" t="s">
        <v>445</v>
      </c>
      <c r="H186" s="14" t="s">
        <v>445</v>
      </c>
      <c r="I186" s="14" t="s">
        <v>445</v>
      </c>
      <c r="J186" s="14" t="s">
        <v>445</v>
      </c>
      <c r="K186" s="14" t="s">
        <v>446</v>
      </c>
      <c r="L186" s="15">
        <v>11703422000</v>
      </c>
      <c r="M186" s="15">
        <v>0</v>
      </c>
      <c r="N186" s="15">
        <v>0</v>
      </c>
      <c r="O186" s="15">
        <v>11703422000</v>
      </c>
      <c r="P186" s="15">
        <v>11553496000</v>
      </c>
      <c r="Q186" s="15">
        <v>11557008320</v>
      </c>
      <c r="R186" s="15">
        <v>0</v>
      </c>
      <c r="S186" s="15">
        <v>0</v>
      </c>
      <c r="T186" s="15">
        <v>146413680</v>
      </c>
      <c r="U186" s="14" t="s">
        <v>378</v>
      </c>
      <c r="V186" s="16" t="s">
        <v>379</v>
      </c>
    </row>
    <row r="187" spans="1:22" ht="15.95" customHeight="1" x14ac:dyDescent="0.25">
      <c r="A187" s="14" t="s">
        <v>370</v>
      </c>
      <c r="B187" s="14" t="s">
        <v>371</v>
      </c>
      <c r="C187" s="14" t="s">
        <v>312</v>
      </c>
      <c r="D187" s="14" t="s">
        <v>313</v>
      </c>
      <c r="E187" s="14" t="s">
        <v>314</v>
      </c>
      <c r="F187" s="14" t="s">
        <v>433</v>
      </c>
      <c r="G187" s="14" t="s">
        <v>447</v>
      </c>
      <c r="H187" s="14" t="s">
        <v>447</v>
      </c>
      <c r="I187" s="14" t="s">
        <v>447</v>
      </c>
      <c r="J187" s="14" t="s">
        <v>447</v>
      </c>
      <c r="K187" s="14" t="s">
        <v>61</v>
      </c>
      <c r="L187" s="15">
        <v>1718000000</v>
      </c>
      <c r="M187" s="15">
        <v>0</v>
      </c>
      <c r="N187" s="15">
        <v>0</v>
      </c>
      <c r="O187" s="15">
        <v>1718000000</v>
      </c>
      <c r="P187" s="15">
        <v>87939662</v>
      </c>
      <c r="Q187" s="15">
        <v>1396146238</v>
      </c>
      <c r="R187" s="15">
        <v>0</v>
      </c>
      <c r="S187" s="15">
        <v>0</v>
      </c>
      <c r="T187" s="15">
        <v>321853762</v>
      </c>
      <c r="U187" s="14" t="s">
        <v>378</v>
      </c>
      <c r="V187" s="16" t="s">
        <v>379</v>
      </c>
    </row>
    <row r="188" spans="1:22" ht="15.95" customHeight="1" x14ac:dyDescent="0.25">
      <c r="A188" s="14" t="s">
        <v>370</v>
      </c>
      <c r="B188" s="14" t="s">
        <v>371</v>
      </c>
      <c r="C188" s="14" t="s">
        <v>312</v>
      </c>
      <c r="D188" s="14" t="s">
        <v>313</v>
      </c>
      <c r="E188" s="14" t="s">
        <v>314</v>
      </c>
      <c r="F188" s="14" t="s">
        <v>433</v>
      </c>
      <c r="G188" s="14" t="s">
        <v>448</v>
      </c>
      <c r="H188" s="14" t="s">
        <v>448</v>
      </c>
      <c r="I188" s="14" t="s">
        <v>448</v>
      </c>
      <c r="J188" s="14" t="s">
        <v>448</v>
      </c>
      <c r="K188" s="14" t="s">
        <v>449</v>
      </c>
      <c r="L188" s="15">
        <v>77684999000</v>
      </c>
      <c r="M188" s="15">
        <v>0</v>
      </c>
      <c r="N188" s="15">
        <v>0</v>
      </c>
      <c r="O188" s="15">
        <v>77684999000</v>
      </c>
      <c r="P188" s="15">
        <v>1080648303</v>
      </c>
      <c r="Q188" s="15">
        <v>4175293690</v>
      </c>
      <c r="R188" s="15">
        <v>0</v>
      </c>
      <c r="S188" s="15">
        <v>0</v>
      </c>
      <c r="T188" s="15">
        <v>73509705310</v>
      </c>
      <c r="U188" s="14" t="s">
        <v>378</v>
      </c>
      <c r="V188" s="16" t="s">
        <v>379</v>
      </c>
    </row>
    <row r="189" spans="1:22" ht="15.95" customHeight="1" x14ac:dyDescent="0.25">
      <c r="A189" s="14" t="s">
        <v>370</v>
      </c>
      <c r="B189" s="14" t="s">
        <v>371</v>
      </c>
      <c r="C189" s="14" t="s">
        <v>312</v>
      </c>
      <c r="D189" s="14" t="s">
        <v>313</v>
      </c>
      <c r="E189" s="14" t="s">
        <v>314</v>
      </c>
      <c r="F189" s="14" t="s">
        <v>433</v>
      </c>
      <c r="G189" s="14" t="s">
        <v>450</v>
      </c>
      <c r="H189" s="14" t="s">
        <v>450</v>
      </c>
      <c r="I189" s="14" t="s">
        <v>450</v>
      </c>
      <c r="J189" s="14" t="s">
        <v>450</v>
      </c>
      <c r="K189" s="14" t="s">
        <v>451</v>
      </c>
      <c r="L189" s="15">
        <v>66842691000</v>
      </c>
      <c r="M189" s="15">
        <v>0</v>
      </c>
      <c r="N189" s="15">
        <v>0</v>
      </c>
      <c r="O189" s="15">
        <v>66842691000</v>
      </c>
      <c r="P189" s="15">
        <v>0</v>
      </c>
      <c r="Q189" s="15">
        <v>0</v>
      </c>
      <c r="R189" s="15">
        <v>0</v>
      </c>
      <c r="S189" s="15">
        <v>0</v>
      </c>
      <c r="T189" s="15">
        <v>66842691000</v>
      </c>
      <c r="U189" s="14" t="s">
        <v>378</v>
      </c>
      <c r="V189" s="16" t="s">
        <v>379</v>
      </c>
    </row>
    <row r="190" spans="1:22" ht="15.95" customHeight="1" x14ac:dyDescent="0.25">
      <c r="A190" s="14" t="s">
        <v>370</v>
      </c>
      <c r="B190" s="14" t="s">
        <v>371</v>
      </c>
      <c r="C190" s="14" t="s">
        <v>312</v>
      </c>
      <c r="D190" s="14" t="s">
        <v>313</v>
      </c>
      <c r="E190" s="14" t="s">
        <v>314</v>
      </c>
      <c r="F190" s="14" t="s">
        <v>433</v>
      </c>
      <c r="G190" s="14" t="s">
        <v>452</v>
      </c>
      <c r="H190" s="14" t="s">
        <v>452</v>
      </c>
      <c r="I190" s="14" t="s">
        <v>452</v>
      </c>
      <c r="J190" s="14" t="s">
        <v>452</v>
      </c>
      <c r="K190" s="14" t="s">
        <v>453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1750</v>
      </c>
      <c r="R190" s="15">
        <v>0</v>
      </c>
      <c r="S190" s="15">
        <v>0</v>
      </c>
      <c r="T190" s="15">
        <v>-1750</v>
      </c>
      <c r="U190" s="14" t="s">
        <v>378</v>
      </c>
      <c r="V190" s="16" t="s">
        <v>379</v>
      </c>
    </row>
    <row r="191" spans="1:22" ht="15.95" customHeight="1" x14ac:dyDescent="0.25">
      <c r="A191" s="14" t="s">
        <v>370</v>
      </c>
      <c r="B191" s="14" t="s">
        <v>371</v>
      </c>
      <c r="C191" s="14" t="s">
        <v>312</v>
      </c>
      <c r="D191" s="14" t="s">
        <v>313</v>
      </c>
      <c r="E191" s="14" t="s">
        <v>314</v>
      </c>
      <c r="F191" s="14" t="s">
        <v>454</v>
      </c>
      <c r="G191" s="14" t="s">
        <v>455</v>
      </c>
      <c r="H191" s="14" t="s">
        <v>455</v>
      </c>
      <c r="I191" s="14" t="s">
        <v>455</v>
      </c>
      <c r="J191" s="14" t="s">
        <v>455</v>
      </c>
      <c r="K191" s="14" t="s">
        <v>456</v>
      </c>
      <c r="L191" s="15">
        <v>107615770000</v>
      </c>
      <c r="M191" s="15">
        <v>0</v>
      </c>
      <c r="N191" s="15">
        <v>0</v>
      </c>
      <c r="O191" s="15">
        <v>107615770000</v>
      </c>
      <c r="P191" s="15">
        <v>6211193147.8900003</v>
      </c>
      <c r="Q191" s="15">
        <v>66047093581.889999</v>
      </c>
      <c r="R191" s="15">
        <v>0</v>
      </c>
      <c r="S191" s="15">
        <v>0</v>
      </c>
      <c r="T191" s="15">
        <v>41568676418.110001</v>
      </c>
      <c r="U191" s="14" t="s">
        <v>378</v>
      </c>
      <c r="V191" s="16" t="s">
        <v>379</v>
      </c>
    </row>
    <row r="192" spans="1:22" ht="15.95" customHeight="1" x14ac:dyDescent="0.25">
      <c r="A192" s="14" t="s">
        <v>370</v>
      </c>
      <c r="B192" s="14" t="s">
        <v>371</v>
      </c>
      <c r="C192" s="14" t="s">
        <v>312</v>
      </c>
      <c r="D192" s="14" t="s">
        <v>313</v>
      </c>
      <c r="E192" s="14" t="s">
        <v>314</v>
      </c>
      <c r="F192" s="14" t="s">
        <v>454</v>
      </c>
      <c r="G192" s="14" t="s">
        <v>457</v>
      </c>
      <c r="H192" s="14" t="s">
        <v>458</v>
      </c>
      <c r="I192" s="14" t="s">
        <v>458</v>
      </c>
      <c r="J192" s="14" t="s">
        <v>458</v>
      </c>
      <c r="K192" s="14" t="s">
        <v>459</v>
      </c>
      <c r="L192" s="15">
        <v>94521914000</v>
      </c>
      <c r="M192" s="15">
        <v>0</v>
      </c>
      <c r="N192" s="15">
        <v>0</v>
      </c>
      <c r="O192" s="15">
        <v>94521914000</v>
      </c>
      <c r="P192" s="15">
        <v>0</v>
      </c>
      <c r="Q192" s="15">
        <v>46568371712</v>
      </c>
      <c r="R192" s="15">
        <v>0</v>
      </c>
      <c r="S192" s="15">
        <v>0</v>
      </c>
      <c r="T192" s="15">
        <v>47953542288</v>
      </c>
      <c r="U192" s="14" t="s">
        <v>378</v>
      </c>
      <c r="V192" s="16" t="s">
        <v>379</v>
      </c>
    </row>
    <row r="193" spans="1:22" ht="15.95" customHeight="1" x14ac:dyDescent="0.25">
      <c r="A193" s="14" t="s">
        <v>370</v>
      </c>
      <c r="B193" s="14" t="s">
        <v>371</v>
      </c>
      <c r="C193" s="14" t="s">
        <v>312</v>
      </c>
      <c r="D193" s="14" t="s">
        <v>313</v>
      </c>
      <c r="E193" s="14" t="s">
        <v>314</v>
      </c>
      <c r="F193" s="14" t="s">
        <v>454</v>
      </c>
      <c r="G193" s="14" t="s">
        <v>457</v>
      </c>
      <c r="H193" s="14" t="s">
        <v>460</v>
      </c>
      <c r="I193" s="14" t="s">
        <v>460</v>
      </c>
      <c r="J193" s="14" t="s">
        <v>460</v>
      </c>
      <c r="K193" s="14" t="s">
        <v>461</v>
      </c>
      <c r="L193" s="15">
        <v>5990752000</v>
      </c>
      <c r="M193" s="15">
        <v>0</v>
      </c>
      <c r="N193" s="15">
        <v>0</v>
      </c>
      <c r="O193" s="15">
        <v>5990752000</v>
      </c>
      <c r="P193" s="15">
        <v>0</v>
      </c>
      <c r="Q193" s="15">
        <v>0</v>
      </c>
      <c r="R193" s="15">
        <v>0</v>
      </c>
      <c r="S193" s="15">
        <v>0</v>
      </c>
      <c r="T193" s="15">
        <v>5990752000</v>
      </c>
      <c r="U193" s="14" t="s">
        <v>378</v>
      </c>
      <c r="V193" s="16" t="s">
        <v>379</v>
      </c>
    </row>
    <row r="194" spans="1:22" ht="15.95" customHeight="1" x14ac:dyDescent="0.25">
      <c r="A194" s="14" t="s">
        <v>370</v>
      </c>
      <c r="B194" s="14" t="s">
        <v>371</v>
      </c>
      <c r="C194" s="14" t="s">
        <v>312</v>
      </c>
      <c r="D194" s="14" t="s">
        <v>313</v>
      </c>
      <c r="E194" s="14" t="s">
        <v>314</v>
      </c>
      <c r="F194" s="14" t="s">
        <v>454</v>
      </c>
      <c r="G194" s="14" t="s">
        <v>462</v>
      </c>
      <c r="H194" s="14" t="s">
        <v>462</v>
      </c>
      <c r="I194" s="14" t="s">
        <v>462</v>
      </c>
      <c r="J194" s="14" t="s">
        <v>462</v>
      </c>
      <c r="K194" s="14" t="s">
        <v>69</v>
      </c>
      <c r="L194" s="15">
        <v>1999965000</v>
      </c>
      <c r="M194" s="15">
        <v>0</v>
      </c>
      <c r="N194" s="15">
        <v>0</v>
      </c>
      <c r="O194" s="15">
        <v>1999965000</v>
      </c>
      <c r="P194" s="15">
        <v>7925546000</v>
      </c>
      <c r="Q194" s="15">
        <v>15328414483</v>
      </c>
      <c r="R194" s="15">
        <v>0</v>
      </c>
      <c r="S194" s="15">
        <v>0</v>
      </c>
      <c r="T194" s="15">
        <v>-13328449483</v>
      </c>
      <c r="U194" s="14" t="s">
        <v>378</v>
      </c>
      <c r="V194" s="16" t="s">
        <v>379</v>
      </c>
    </row>
    <row r="195" spans="1:22" ht="15.95" customHeight="1" x14ac:dyDescent="0.25">
      <c r="A195" s="14" t="s">
        <v>370</v>
      </c>
      <c r="B195" s="14" t="s">
        <v>371</v>
      </c>
      <c r="C195" s="14" t="s">
        <v>312</v>
      </c>
      <c r="D195" s="14" t="s">
        <v>313</v>
      </c>
      <c r="E195" s="14" t="s">
        <v>314</v>
      </c>
      <c r="F195" s="14" t="s">
        <v>315</v>
      </c>
      <c r="G195" s="14" t="s">
        <v>316</v>
      </c>
      <c r="H195" s="14" t="s">
        <v>463</v>
      </c>
      <c r="I195" s="14" t="s">
        <v>463</v>
      </c>
      <c r="J195" s="14" t="s">
        <v>463</v>
      </c>
      <c r="K195" s="14" t="s">
        <v>464</v>
      </c>
      <c r="L195" s="15">
        <v>239307373000</v>
      </c>
      <c r="M195" s="15">
        <v>0</v>
      </c>
      <c r="N195" s="15">
        <v>0</v>
      </c>
      <c r="O195" s="15">
        <v>239307373000</v>
      </c>
      <c r="P195" s="15">
        <v>13604880824.950001</v>
      </c>
      <c r="Q195" s="15">
        <v>85566944781.380005</v>
      </c>
      <c r="R195" s="15">
        <v>0</v>
      </c>
      <c r="S195" s="15">
        <v>0</v>
      </c>
      <c r="T195" s="15">
        <v>153740428218.62</v>
      </c>
      <c r="U195" s="14" t="s">
        <v>378</v>
      </c>
      <c r="V195" s="16" t="s">
        <v>379</v>
      </c>
    </row>
    <row r="196" spans="1:22" ht="15.95" customHeight="1" x14ac:dyDescent="0.25">
      <c r="A196" s="14" t="s">
        <v>370</v>
      </c>
      <c r="B196" s="14" t="s">
        <v>371</v>
      </c>
      <c r="C196" s="14" t="s">
        <v>312</v>
      </c>
      <c r="D196" s="14" t="s">
        <v>313</v>
      </c>
      <c r="E196" s="14" t="s">
        <v>314</v>
      </c>
      <c r="F196" s="14" t="s">
        <v>315</v>
      </c>
      <c r="G196" s="14" t="s">
        <v>316</v>
      </c>
      <c r="H196" s="14" t="s">
        <v>465</v>
      </c>
      <c r="I196" s="14" t="s">
        <v>465</v>
      </c>
      <c r="J196" s="14" t="s">
        <v>465</v>
      </c>
      <c r="K196" s="14" t="s">
        <v>72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2716873</v>
      </c>
      <c r="R196" s="15">
        <v>0</v>
      </c>
      <c r="S196" s="15">
        <v>0</v>
      </c>
      <c r="T196" s="15">
        <v>-2716873</v>
      </c>
      <c r="U196" s="14" t="s">
        <v>378</v>
      </c>
      <c r="V196" s="16" t="s">
        <v>379</v>
      </c>
    </row>
    <row r="197" spans="1:22" ht="15.95" customHeight="1" x14ac:dyDescent="0.25">
      <c r="A197" s="14" t="s">
        <v>370</v>
      </c>
      <c r="B197" s="14" t="s">
        <v>371</v>
      </c>
      <c r="C197" s="14" t="s">
        <v>312</v>
      </c>
      <c r="D197" s="14" t="s">
        <v>313</v>
      </c>
      <c r="E197" s="14" t="s">
        <v>314</v>
      </c>
      <c r="F197" s="14" t="s">
        <v>315</v>
      </c>
      <c r="G197" s="14" t="s">
        <v>316</v>
      </c>
      <c r="H197" s="14" t="s">
        <v>365</v>
      </c>
      <c r="I197" s="14" t="s">
        <v>365</v>
      </c>
      <c r="J197" s="14" t="s">
        <v>365</v>
      </c>
      <c r="K197" s="14" t="s">
        <v>74</v>
      </c>
      <c r="L197" s="15">
        <v>1020160000</v>
      </c>
      <c r="M197" s="15">
        <v>0</v>
      </c>
      <c r="N197" s="15">
        <v>0</v>
      </c>
      <c r="O197" s="15">
        <v>1020160000</v>
      </c>
      <c r="P197" s="15">
        <v>50102949</v>
      </c>
      <c r="Q197" s="15">
        <v>683664320.49000001</v>
      </c>
      <c r="R197" s="15">
        <v>0</v>
      </c>
      <c r="S197" s="15">
        <v>0</v>
      </c>
      <c r="T197" s="15">
        <v>336495679.50999999</v>
      </c>
      <c r="U197" s="14" t="s">
        <v>378</v>
      </c>
      <c r="V197" s="16" t="s">
        <v>379</v>
      </c>
    </row>
    <row r="198" spans="1:22" ht="15.95" customHeight="1" x14ac:dyDescent="0.25">
      <c r="A198" s="14" t="s">
        <v>370</v>
      </c>
      <c r="B198" s="14" t="s">
        <v>371</v>
      </c>
      <c r="C198" s="14" t="s">
        <v>312</v>
      </c>
      <c r="D198" s="14" t="s">
        <v>313</v>
      </c>
      <c r="E198" s="14" t="s">
        <v>314</v>
      </c>
      <c r="F198" s="14" t="s">
        <v>315</v>
      </c>
      <c r="G198" s="14" t="s">
        <v>316</v>
      </c>
      <c r="H198" s="14" t="s">
        <v>466</v>
      </c>
      <c r="I198" s="14" t="s">
        <v>467</v>
      </c>
      <c r="J198" s="14" t="s">
        <v>468</v>
      </c>
      <c r="K198" s="14" t="s">
        <v>76</v>
      </c>
      <c r="L198" s="15">
        <v>4618744000</v>
      </c>
      <c r="M198" s="15">
        <v>0</v>
      </c>
      <c r="N198" s="15">
        <v>0</v>
      </c>
      <c r="O198" s="15">
        <v>4618744000</v>
      </c>
      <c r="P198" s="15">
        <v>486866636</v>
      </c>
      <c r="Q198" s="15">
        <v>4689461810</v>
      </c>
      <c r="R198" s="15">
        <v>0</v>
      </c>
      <c r="S198" s="15">
        <v>0</v>
      </c>
      <c r="T198" s="15">
        <v>-70717810</v>
      </c>
      <c r="U198" s="14" t="s">
        <v>378</v>
      </c>
      <c r="V198" s="16" t="s">
        <v>379</v>
      </c>
    </row>
    <row r="199" spans="1:22" ht="15.95" customHeight="1" x14ac:dyDescent="0.25">
      <c r="A199" s="14" t="s">
        <v>370</v>
      </c>
      <c r="B199" s="14" t="s">
        <v>371</v>
      </c>
      <c r="C199" s="14" t="s">
        <v>312</v>
      </c>
      <c r="D199" s="14" t="s">
        <v>313</v>
      </c>
      <c r="E199" s="14" t="s">
        <v>314</v>
      </c>
      <c r="F199" s="14" t="s">
        <v>315</v>
      </c>
      <c r="G199" s="14" t="s">
        <v>316</v>
      </c>
      <c r="H199" s="14" t="s">
        <v>466</v>
      </c>
      <c r="I199" s="14" t="s">
        <v>467</v>
      </c>
      <c r="J199" s="14" t="s">
        <v>469</v>
      </c>
      <c r="K199" s="14" t="s">
        <v>470</v>
      </c>
      <c r="L199" s="15">
        <v>815072000</v>
      </c>
      <c r="M199" s="15">
        <v>0</v>
      </c>
      <c r="N199" s="15">
        <v>0</v>
      </c>
      <c r="O199" s="15">
        <v>815072000</v>
      </c>
      <c r="P199" s="15">
        <v>85917455</v>
      </c>
      <c r="Q199" s="15">
        <v>828922125</v>
      </c>
      <c r="R199" s="15">
        <v>0</v>
      </c>
      <c r="S199" s="15">
        <v>0</v>
      </c>
      <c r="T199" s="15">
        <v>-13850125</v>
      </c>
      <c r="U199" s="14" t="s">
        <v>378</v>
      </c>
      <c r="V199" s="16" t="s">
        <v>379</v>
      </c>
    </row>
    <row r="200" spans="1:22" ht="15.95" customHeight="1" x14ac:dyDescent="0.25">
      <c r="A200" s="14" t="s">
        <v>370</v>
      </c>
      <c r="B200" s="14" t="s">
        <v>371</v>
      </c>
      <c r="C200" s="14" t="s">
        <v>312</v>
      </c>
      <c r="D200" s="14" t="s">
        <v>313</v>
      </c>
      <c r="E200" s="14" t="s">
        <v>314</v>
      </c>
      <c r="F200" s="14" t="s">
        <v>315</v>
      </c>
      <c r="G200" s="14" t="s">
        <v>316</v>
      </c>
      <c r="H200" s="14" t="s">
        <v>353</v>
      </c>
      <c r="I200" s="14" t="s">
        <v>353</v>
      </c>
      <c r="J200" s="14" t="s">
        <v>353</v>
      </c>
      <c r="K200" s="14" t="s">
        <v>79</v>
      </c>
      <c r="L200" s="15">
        <v>5856158000</v>
      </c>
      <c r="M200" s="15">
        <v>0</v>
      </c>
      <c r="N200" s="15">
        <v>0</v>
      </c>
      <c r="O200" s="15">
        <v>5856158000</v>
      </c>
      <c r="P200" s="15">
        <v>28237862</v>
      </c>
      <c r="Q200" s="15">
        <v>673981903.12</v>
      </c>
      <c r="R200" s="15">
        <v>0</v>
      </c>
      <c r="S200" s="15">
        <v>0</v>
      </c>
      <c r="T200" s="15">
        <v>5182176096.8800001</v>
      </c>
      <c r="U200" s="14" t="s">
        <v>378</v>
      </c>
      <c r="V200" s="16" t="s">
        <v>379</v>
      </c>
    </row>
    <row r="201" spans="1:22" ht="15.95" customHeight="1" x14ac:dyDescent="0.25">
      <c r="A201" s="14" t="s">
        <v>370</v>
      </c>
      <c r="B201" s="14" t="s">
        <v>371</v>
      </c>
      <c r="C201" s="14" t="s">
        <v>312</v>
      </c>
      <c r="D201" s="14" t="s">
        <v>313</v>
      </c>
      <c r="E201" s="14" t="s">
        <v>314</v>
      </c>
      <c r="F201" s="14" t="s">
        <v>315</v>
      </c>
      <c r="G201" s="14" t="s">
        <v>316</v>
      </c>
      <c r="H201" s="14" t="s">
        <v>471</v>
      </c>
      <c r="I201" s="14" t="s">
        <v>471</v>
      </c>
      <c r="J201" s="14" t="s">
        <v>471</v>
      </c>
      <c r="K201" s="14" t="s">
        <v>81</v>
      </c>
      <c r="L201" s="15">
        <v>1489571000</v>
      </c>
      <c r="M201" s="15">
        <v>0</v>
      </c>
      <c r="N201" s="15">
        <v>0</v>
      </c>
      <c r="O201" s="15">
        <v>1489571000</v>
      </c>
      <c r="P201" s="15">
        <v>190848835</v>
      </c>
      <c r="Q201" s="15">
        <v>3922073558.1700001</v>
      </c>
      <c r="R201" s="15">
        <v>0</v>
      </c>
      <c r="S201" s="15">
        <v>0</v>
      </c>
      <c r="T201" s="15">
        <v>-2432502558.1700001</v>
      </c>
      <c r="U201" s="14" t="s">
        <v>378</v>
      </c>
      <c r="V201" s="16" t="s">
        <v>379</v>
      </c>
    </row>
    <row r="202" spans="1:22" ht="15.95" customHeight="1" x14ac:dyDescent="0.25">
      <c r="A202" s="14" t="s">
        <v>370</v>
      </c>
      <c r="B202" s="14" t="s">
        <v>371</v>
      </c>
      <c r="C202" s="14" t="s">
        <v>312</v>
      </c>
      <c r="D202" s="14" t="s">
        <v>313</v>
      </c>
      <c r="E202" s="14" t="s">
        <v>314</v>
      </c>
      <c r="F202" s="14" t="s">
        <v>315</v>
      </c>
      <c r="G202" s="14" t="s">
        <v>316</v>
      </c>
      <c r="H202" s="14" t="s">
        <v>472</v>
      </c>
      <c r="I202" s="14" t="s">
        <v>472</v>
      </c>
      <c r="J202" s="14" t="s">
        <v>472</v>
      </c>
      <c r="K202" s="14" t="s">
        <v>473</v>
      </c>
      <c r="L202" s="15">
        <v>5310909000</v>
      </c>
      <c r="M202" s="15">
        <v>0</v>
      </c>
      <c r="N202" s="15">
        <v>0</v>
      </c>
      <c r="O202" s="15">
        <v>5310909000</v>
      </c>
      <c r="P202" s="15">
        <v>431682768.39999998</v>
      </c>
      <c r="Q202" s="15">
        <v>1826753793.0899999</v>
      </c>
      <c r="R202" s="15">
        <v>0</v>
      </c>
      <c r="S202" s="15">
        <v>0</v>
      </c>
      <c r="T202" s="15">
        <v>3484155206.9099998</v>
      </c>
      <c r="U202" s="14" t="s">
        <v>378</v>
      </c>
      <c r="V202" s="16" t="s">
        <v>379</v>
      </c>
    </row>
    <row r="203" spans="1:22" ht="15.95" customHeight="1" x14ac:dyDescent="0.25">
      <c r="A203" s="14" t="s">
        <v>370</v>
      </c>
      <c r="B203" s="14" t="s">
        <v>371</v>
      </c>
      <c r="C203" s="14" t="s">
        <v>312</v>
      </c>
      <c r="D203" s="14" t="s">
        <v>313</v>
      </c>
      <c r="E203" s="14" t="s">
        <v>314</v>
      </c>
      <c r="F203" s="14" t="s">
        <v>315</v>
      </c>
      <c r="G203" s="14" t="s">
        <v>316</v>
      </c>
      <c r="H203" s="14" t="s">
        <v>319</v>
      </c>
      <c r="I203" s="14" t="s">
        <v>319</v>
      </c>
      <c r="J203" s="14" t="s">
        <v>319</v>
      </c>
      <c r="K203" s="14" t="s">
        <v>84</v>
      </c>
      <c r="L203" s="15">
        <v>1068907000</v>
      </c>
      <c r="M203" s="15">
        <v>0</v>
      </c>
      <c r="N203" s="15">
        <v>0</v>
      </c>
      <c r="O203" s="15">
        <v>1068907000</v>
      </c>
      <c r="P203" s="15">
        <v>24917377</v>
      </c>
      <c r="Q203" s="15">
        <v>423447240</v>
      </c>
      <c r="R203" s="15">
        <v>0</v>
      </c>
      <c r="S203" s="15">
        <v>0</v>
      </c>
      <c r="T203" s="15">
        <v>645459760</v>
      </c>
      <c r="U203" s="14" t="s">
        <v>378</v>
      </c>
      <c r="V203" s="16" t="s">
        <v>379</v>
      </c>
    </row>
    <row r="204" spans="1:22" ht="15.95" customHeight="1" x14ac:dyDescent="0.25">
      <c r="A204" s="14" t="s">
        <v>370</v>
      </c>
      <c r="B204" s="14" t="s">
        <v>371</v>
      </c>
      <c r="C204" s="14" t="s">
        <v>312</v>
      </c>
      <c r="D204" s="14" t="s">
        <v>313</v>
      </c>
      <c r="E204" s="14" t="s">
        <v>314</v>
      </c>
      <c r="F204" s="14" t="s">
        <v>315</v>
      </c>
      <c r="G204" s="14" t="s">
        <v>474</v>
      </c>
      <c r="H204" s="14" t="s">
        <v>475</v>
      </c>
      <c r="I204" s="14" t="s">
        <v>475</v>
      </c>
      <c r="J204" s="14" t="s">
        <v>475</v>
      </c>
      <c r="K204" s="14" t="s">
        <v>86</v>
      </c>
      <c r="L204" s="15">
        <v>28752448000</v>
      </c>
      <c r="M204" s="15">
        <v>0</v>
      </c>
      <c r="N204" s="15">
        <v>0</v>
      </c>
      <c r="O204" s="15">
        <v>28752448000</v>
      </c>
      <c r="P204" s="15">
        <v>0</v>
      </c>
      <c r="Q204" s="15">
        <v>4080039170</v>
      </c>
      <c r="R204" s="15">
        <v>0</v>
      </c>
      <c r="S204" s="15">
        <v>0</v>
      </c>
      <c r="T204" s="15">
        <v>24672408830</v>
      </c>
      <c r="U204" s="14" t="s">
        <v>378</v>
      </c>
      <c r="V204" s="16" t="s">
        <v>379</v>
      </c>
    </row>
    <row r="205" spans="1:22" ht="15.95" customHeight="1" x14ac:dyDescent="0.25">
      <c r="A205" s="14" t="s">
        <v>370</v>
      </c>
      <c r="B205" s="14" t="s">
        <v>371</v>
      </c>
      <c r="C205" s="14" t="s">
        <v>312</v>
      </c>
      <c r="D205" s="14" t="s">
        <v>313</v>
      </c>
      <c r="E205" s="14" t="s">
        <v>314</v>
      </c>
      <c r="F205" s="14" t="s">
        <v>315</v>
      </c>
      <c r="G205" s="14" t="s">
        <v>474</v>
      </c>
      <c r="H205" s="14" t="s">
        <v>476</v>
      </c>
      <c r="I205" s="14" t="s">
        <v>476</v>
      </c>
      <c r="J205" s="14" t="s">
        <v>476</v>
      </c>
      <c r="K205" s="14" t="s">
        <v>89</v>
      </c>
      <c r="L205" s="15">
        <v>42706633000</v>
      </c>
      <c r="M205" s="15">
        <v>0</v>
      </c>
      <c r="N205" s="15">
        <v>0</v>
      </c>
      <c r="O205" s="15">
        <v>42706633000</v>
      </c>
      <c r="P205" s="15">
        <v>0</v>
      </c>
      <c r="Q205" s="15">
        <v>0</v>
      </c>
      <c r="R205" s="15">
        <v>0</v>
      </c>
      <c r="S205" s="15">
        <v>0</v>
      </c>
      <c r="T205" s="15">
        <v>42706633000</v>
      </c>
      <c r="U205" s="14" t="s">
        <v>378</v>
      </c>
      <c r="V205" s="16" t="s">
        <v>379</v>
      </c>
    </row>
    <row r="206" spans="1:22" ht="15.95" customHeight="1" x14ac:dyDescent="0.25">
      <c r="A206" s="14" t="s">
        <v>370</v>
      </c>
      <c r="B206" s="14" t="s">
        <v>371</v>
      </c>
      <c r="C206" s="14" t="s">
        <v>312</v>
      </c>
      <c r="D206" s="14" t="s">
        <v>313</v>
      </c>
      <c r="E206" s="14" t="s">
        <v>314</v>
      </c>
      <c r="F206" s="14" t="s">
        <v>315</v>
      </c>
      <c r="G206" s="14" t="s">
        <v>474</v>
      </c>
      <c r="H206" s="14" t="s">
        <v>477</v>
      </c>
      <c r="I206" s="14" t="s">
        <v>477</v>
      </c>
      <c r="J206" s="14" t="s">
        <v>477</v>
      </c>
      <c r="K206" s="14" t="s">
        <v>400</v>
      </c>
      <c r="L206" s="15">
        <v>18063624000</v>
      </c>
      <c r="M206" s="15">
        <v>0</v>
      </c>
      <c r="N206" s="15">
        <v>0</v>
      </c>
      <c r="O206" s="15">
        <v>18063624000</v>
      </c>
      <c r="P206" s="15">
        <v>0</v>
      </c>
      <c r="Q206" s="15">
        <v>6297003000</v>
      </c>
      <c r="R206" s="15">
        <v>0</v>
      </c>
      <c r="S206" s="15">
        <v>0</v>
      </c>
      <c r="T206" s="15">
        <v>11766621000</v>
      </c>
      <c r="U206" s="14" t="s">
        <v>378</v>
      </c>
      <c r="V206" s="16" t="s">
        <v>379</v>
      </c>
    </row>
    <row r="207" spans="1:22" ht="15.95" customHeight="1" x14ac:dyDescent="0.25">
      <c r="A207" s="14" t="s">
        <v>370</v>
      </c>
      <c r="B207" s="14" t="s">
        <v>371</v>
      </c>
      <c r="C207" s="14" t="s">
        <v>312</v>
      </c>
      <c r="D207" s="14" t="s">
        <v>313</v>
      </c>
      <c r="E207" s="14" t="s">
        <v>314</v>
      </c>
      <c r="F207" s="14" t="s">
        <v>315</v>
      </c>
      <c r="G207" s="14" t="s">
        <v>474</v>
      </c>
      <c r="H207" s="14" t="s">
        <v>478</v>
      </c>
      <c r="I207" s="14" t="s">
        <v>478</v>
      </c>
      <c r="J207" s="14" t="s">
        <v>478</v>
      </c>
      <c r="K207" s="14" t="s">
        <v>479</v>
      </c>
      <c r="L207" s="15">
        <v>496332000</v>
      </c>
      <c r="M207" s="15">
        <v>0</v>
      </c>
      <c r="N207" s="15">
        <v>0</v>
      </c>
      <c r="O207" s="15">
        <v>496332000</v>
      </c>
      <c r="P207" s="15">
        <v>1062247888</v>
      </c>
      <c r="Q207" s="15">
        <v>7590357468</v>
      </c>
      <c r="R207" s="15">
        <v>0</v>
      </c>
      <c r="S207" s="15">
        <v>0</v>
      </c>
      <c r="T207" s="15">
        <v>-7094025468</v>
      </c>
      <c r="U207" s="14" t="s">
        <v>378</v>
      </c>
      <c r="V207" s="16" t="s">
        <v>379</v>
      </c>
    </row>
    <row r="208" spans="1:22" ht="15.95" customHeight="1" x14ac:dyDescent="0.25">
      <c r="A208" s="14" t="s">
        <v>370</v>
      </c>
      <c r="B208" s="14" t="s">
        <v>371</v>
      </c>
      <c r="C208" s="14" t="s">
        <v>312</v>
      </c>
      <c r="D208" s="14" t="s">
        <v>313</v>
      </c>
      <c r="E208" s="14" t="s">
        <v>314</v>
      </c>
      <c r="F208" s="14" t="s">
        <v>315</v>
      </c>
      <c r="G208" s="14" t="s">
        <v>480</v>
      </c>
      <c r="H208" s="14" t="s">
        <v>481</v>
      </c>
      <c r="I208" s="14" t="s">
        <v>481</v>
      </c>
      <c r="J208" s="14" t="s">
        <v>481</v>
      </c>
      <c r="K208" s="14" t="s">
        <v>482</v>
      </c>
      <c r="L208" s="15">
        <v>30618552000</v>
      </c>
      <c r="M208" s="15">
        <v>0</v>
      </c>
      <c r="N208" s="15">
        <v>0</v>
      </c>
      <c r="O208" s="15">
        <v>30618552000</v>
      </c>
      <c r="P208" s="15">
        <v>0</v>
      </c>
      <c r="Q208" s="15">
        <v>8836556000</v>
      </c>
      <c r="R208" s="15">
        <v>0</v>
      </c>
      <c r="S208" s="15">
        <v>0</v>
      </c>
      <c r="T208" s="15">
        <v>21781996000</v>
      </c>
      <c r="U208" s="14" t="s">
        <v>378</v>
      </c>
      <c r="V208" s="16" t="s">
        <v>379</v>
      </c>
    </row>
    <row r="209" spans="1:22" ht="15.95" customHeight="1" x14ac:dyDescent="0.25">
      <c r="A209" s="14" t="s">
        <v>370</v>
      </c>
      <c r="B209" s="14" t="s">
        <v>371</v>
      </c>
      <c r="C209" s="14" t="s">
        <v>312</v>
      </c>
      <c r="D209" s="14" t="s">
        <v>313</v>
      </c>
      <c r="E209" s="14" t="s">
        <v>314</v>
      </c>
      <c r="F209" s="14" t="s">
        <v>315</v>
      </c>
      <c r="G209" s="14" t="s">
        <v>480</v>
      </c>
      <c r="H209" s="14" t="s">
        <v>483</v>
      </c>
      <c r="I209" s="14" t="s">
        <v>483</v>
      </c>
      <c r="J209" s="14" t="s">
        <v>483</v>
      </c>
      <c r="K209" s="14" t="s">
        <v>484</v>
      </c>
      <c r="L209" s="15">
        <v>82277276000</v>
      </c>
      <c r="M209" s="15">
        <v>0</v>
      </c>
      <c r="N209" s="15">
        <v>0</v>
      </c>
      <c r="O209" s="15">
        <v>82277276000</v>
      </c>
      <c r="P209" s="15">
        <v>0</v>
      </c>
      <c r="Q209" s="15">
        <v>0</v>
      </c>
      <c r="R209" s="15">
        <v>0</v>
      </c>
      <c r="S209" s="15">
        <v>0</v>
      </c>
      <c r="T209" s="15">
        <v>82277276000</v>
      </c>
      <c r="U209" s="14" t="s">
        <v>378</v>
      </c>
      <c r="V209" s="16" t="s">
        <v>379</v>
      </c>
    </row>
    <row r="210" spans="1:22" ht="15.95" customHeight="1" x14ac:dyDescent="0.25">
      <c r="A210" s="14" t="s">
        <v>370</v>
      </c>
      <c r="B210" s="14" t="s">
        <v>371</v>
      </c>
      <c r="C210" s="14" t="s">
        <v>312</v>
      </c>
      <c r="D210" s="14" t="s">
        <v>313</v>
      </c>
      <c r="E210" s="14" t="s">
        <v>314</v>
      </c>
      <c r="F210" s="14" t="s">
        <v>315</v>
      </c>
      <c r="G210" s="14" t="s">
        <v>480</v>
      </c>
      <c r="H210" s="14" t="s">
        <v>485</v>
      </c>
      <c r="I210" s="14" t="s">
        <v>485</v>
      </c>
      <c r="J210" s="14" t="s">
        <v>485</v>
      </c>
      <c r="K210" s="14" t="s">
        <v>486</v>
      </c>
      <c r="L210" s="15">
        <v>27247531000</v>
      </c>
      <c r="M210" s="15">
        <v>0</v>
      </c>
      <c r="N210" s="15">
        <v>0</v>
      </c>
      <c r="O210" s="15">
        <v>27247531000</v>
      </c>
      <c r="P210" s="15">
        <v>0</v>
      </c>
      <c r="Q210" s="15">
        <v>4805078000</v>
      </c>
      <c r="R210" s="15">
        <v>0</v>
      </c>
      <c r="S210" s="15">
        <v>0</v>
      </c>
      <c r="T210" s="15">
        <v>22442453000</v>
      </c>
      <c r="U210" s="14" t="s">
        <v>378</v>
      </c>
      <c r="V210" s="16" t="s">
        <v>379</v>
      </c>
    </row>
    <row r="211" spans="1:22" ht="15.95" customHeight="1" x14ac:dyDescent="0.25">
      <c r="A211" s="14" t="s">
        <v>370</v>
      </c>
      <c r="B211" s="14" t="s">
        <v>371</v>
      </c>
      <c r="C211" s="14" t="s">
        <v>312</v>
      </c>
      <c r="D211" s="14" t="s">
        <v>313</v>
      </c>
      <c r="E211" s="14" t="s">
        <v>314</v>
      </c>
      <c r="F211" s="14" t="s">
        <v>315</v>
      </c>
      <c r="G211" s="14" t="s">
        <v>480</v>
      </c>
      <c r="H211" s="14" t="s">
        <v>487</v>
      </c>
      <c r="I211" s="14" t="s">
        <v>487</v>
      </c>
      <c r="J211" s="14" t="s">
        <v>487</v>
      </c>
      <c r="K211" s="14" t="s">
        <v>488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4597</v>
      </c>
      <c r="R211" s="15">
        <v>0</v>
      </c>
      <c r="S211" s="15">
        <v>0</v>
      </c>
      <c r="T211" s="15">
        <v>-4597</v>
      </c>
      <c r="U211" s="14" t="s">
        <v>378</v>
      </c>
      <c r="V211" s="16" t="s">
        <v>379</v>
      </c>
    </row>
    <row r="212" spans="1:22" ht="15.95" customHeight="1" x14ac:dyDescent="0.25">
      <c r="A212" s="14" t="s">
        <v>370</v>
      </c>
      <c r="B212" s="14" t="s">
        <v>371</v>
      </c>
      <c r="C212" s="14" t="s">
        <v>312</v>
      </c>
      <c r="D212" s="14" t="s">
        <v>313</v>
      </c>
      <c r="E212" s="14" t="s">
        <v>314</v>
      </c>
      <c r="F212" s="14" t="s">
        <v>315</v>
      </c>
      <c r="G212" s="14" t="s">
        <v>480</v>
      </c>
      <c r="H212" s="14" t="s">
        <v>489</v>
      </c>
      <c r="I212" s="14" t="s">
        <v>489</v>
      </c>
      <c r="J212" s="14" t="s">
        <v>489</v>
      </c>
      <c r="K212" s="14" t="s">
        <v>490</v>
      </c>
      <c r="L212" s="15">
        <v>66012000</v>
      </c>
      <c r="M212" s="15">
        <v>0</v>
      </c>
      <c r="N212" s="15">
        <v>0</v>
      </c>
      <c r="O212" s="15">
        <v>66012000</v>
      </c>
      <c r="P212" s="15">
        <v>151699</v>
      </c>
      <c r="Q212" s="15">
        <v>5938475</v>
      </c>
      <c r="R212" s="15">
        <v>0</v>
      </c>
      <c r="S212" s="15">
        <v>0</v>
      </c>
      <c r="T212" s="15">
        <v>60073525</v>
      </c>
      <c r="U212" s="14" t="s">
        <v>378</v>
      </c>
      <c r="V212" s="16" t="s">
        <v>379</v>
      </c>
    </row>
    <row r="213" spans="1:22" ht="15.95" customHeight="1" x14ac:dyDescent="0.25">
      <c r="A213" s="14" t="s">
        <v>370</v>
      </c>
      <c r="B213" s="14" t="s">
        <v>371</v>
      </c>
      <c r="C213" s="14" t="s">
        <v>312</v>
      </c>
      <c r="D213" s="14" t="s">
        <v>313</v>
      </c>
      <c r="E213" s="14" t="s">
        <v>314</v>
      </c>
      <c r="F213" s="14" t="s">
        <v>315</v>
      </c>
      <c r="G213" s="14" t="s">
        <v>480</v>
      </c>
      <c r="H213" s="14" t="s">
        <v>491</v>
      </c>
      <c r="I213" s="14" t="s">
        <v>491</v>
      </c>
      <c r="J213" s="14" t="s">
        <v>491</v>
      </c>
      <c r="K213" s="14" t="s">
        <v>492</v>
      </c>
      <c r="L213" s="15">
        <v>1620625000</v>
      </c>
      <c r="M213" s="15">
        <v>0</v>
      </c>
      <c r="N213" s="15">
        <v>0</v>
      </c>
      <c r="O213" s="15">
        <v>1620625000</v>
      </c>
      <c r="P213" s="15">
        <v>0</v>
      </c>
      <c r="Q213" s="15">
        <v>1969135080</v>
      </c>
      <c r="R213" s="15">
        <v>0</v>
      </c>
      <c r="S213" s="15">
        <v>0</v>
      </c>
      <c r="T213" s="15">
        <v>-348510080</v>
      </c>
      <c r="U213" s="14" t="s">
        <v>378</v>
      </c>
      <c r="V213" s="16" t="s">
        <v>379</v>
      </c>
    </row>
    <row r="214" spans="1:22" ht="15.95" customHeight="1" x14ac:dyDescent="0.25">
      <c r="A214" s="14" t="s">
        <v>370</v>
      </c>
      <c r="B214" s="14" t="s">
        <v>371</v>
      </c>
      <c r="C214" s="14" t="s">
        <v>312</v>
      </c>
      <c r="D214" s="14" t="s">
        <v>313</v>
      </c>
      <c r="E214" s="14" t="s">
        <v>314</v>
      </c>
      <c r="F214" s="14" t="s">
        <v>320</v>
      </c>
      <c r="G214" s="14" t="s">
        <v>321</v>
      </c>
      <c r="H214" s="14" t="s">
        <v>322</v>
      </c>
      <c r="I214" s="14" t="s">
        <v>323</v>
      </c>
      <c r="J214" s="14" t="s">
        <v>324</v>
      </c>
      <c r="K214" s="14" t="s">
        <v>325</v>
      </c>
      <c r="L214" s="15">
        <v>6016424000</v>
      </c>
      <c r="M214" s="15">
        <v>0</v>
      </c>
      <c r="N214" s="15">
        <v>0</v>
      </c>
      <c r="O214" s="15">
        <v>6016424000</v>
      </c>
      <c r="P214" s="15">
        <v>124715965.37</v>
      </c>
      <c r="Q214" s="15">
        <v>4031849246.3299999</v>
      </c>
      <c r="R214" s="15">
        <v>0</v>
      </c>
      <c r="S214" s="15">
        <v>0</v>
      </c>
      <c r="T214" s="15">
        <v>1984574753.6700001</v>
      </c>
      <c r="U214" s="14" t="s">
        <v>378</v>
      </c>
      <c r="V214" s="16" t="s">
        <v>379</v>
      </c>
    </row>
    <row r="215" spans="1:22" ht="15.95" customHeight="1" x14ac:dyDescent="0.25">
      <c r="A215" s="14" t="s">
        <v>370</v>
      </c>
      <c r="B215" s="14" t="s">
        <v>371</v>
      </c>
      <c r="C215" s="14" t="s">
        <v>312</v>
      </c>
      <c r="D215" s="14" t="s">
        <v>313</v>
      </c>
      <c r="E215" s="14" t="s">
        <v>314</v>
      </c>
      <c r="F215" s="14" t="s">
        <v>320</v>
      </c>
      <c r="G215" s="14" t="s">
        <v>321</v>
      </c>
      <c r="H215" s="14" t="s">
        <v>322</v>
      </c>
      <c r="I215" s="14" t="s">
        <v>323</v>
      </c>
      <c r="J215" s="14" t="s">
        <v>350</v>
      </c>
      <c r="K215" s="14" t="s">
        <v>351</v>
      </c>
      <c r="L215" s="15">
        <v>3007821000</v>
      </c>
      <c r="M215" s="15">
        <v>0</v>
      </c>
      <c r="N215" s="15">
        <v>0</v>
      </c>
      <c r="O215" s="15">
        <v>3007821000</v>
      </c>
      <c r="P215" s="15">
        <v>81256676</v>
      </c>
      <c r="Q215" s="15">
        <v>1113089522.9000001</v>
      </c>
      <c r="R215" s="15">
        <v>0</v>
      </c>
      <c r="S215" s="15">
        <v>0</v>
      </c>
      <c r="T215" s="15">
        <v>1894731477.0999999</v>
      </c>
      <c r="U215" s="14" t="s">
        <v>378</v>
      </c>
      <c r="V215" s="16" t="s">
        <v>379</v>
      </c>
    </row>
    <row r="216" spans="1:22" ht="15.95" customHeight="1" x14ac:dyDescent="0.25">
      <c r="A216" s="14" t="s">
        <v>370</v>
      </c>
      <c r="B216" s="14" t="s">
        <v>371</v>
      </c>
      <c r="C216" s="14" t="s">
        <v>312</v>
      </c>
      <c r="D216" s="14" t="s">
        <v>313</v>
      </c>
      <c r="E216" s="14" t="s">
        <v>314</v>
      </c>
      <c r="F216" s="14" t="s">
        <v>320</v>
      </c>
      <c r="G216" s="14" t="s">
        <v>321</v>
      </c>
      <c r="H216" s="14" t="s">
        <v>322</v>
      </c>
      <c r="I216" s="14" t="s">
        <v>323</v>
      </c>
      <c r="J216" s="14" t="s">
        <v>493</v>
      </c>
      <c r="K216" s="14" t="s">
        <v>101</v>
      </c>
      <c r="L216" s="15">
        <v>12875668000</v>
      </c>
      <c r="M216" s="15">
        <v>0</v>
      </c>
      <c r="N216" s="15">
        <v>0</v>
      </c>
      <c r="O216" s="15">
        <v>12875668000</v>
      </c>
      <c r="P216" s="15">
        <v>573204865</v>
      </c>
      <c r="Q216" s="15">
        <v>5040572038.1199999</v>
      </c>
      <c r="R216" s="15">
        <v>0</v>
      </c>
      <c r="S216" s="15">
        <v>0</v>
      </c>
      <c r="T216" s="15">
        <v>7835095961.8800001</v>
      </c>
      <c r="U216" s="14" t="s">
        <v>378</v>
      </c>
      <c r="V216" s="16" t="s">
        <v>379</v>
      </c>
    </row>
    <row r="217" spans="1:22" ht="15.95" customHeight="1" x14ac:dyDescent="0.25">
      <c r="A217" s="14" t="s">
        <v>370</v>
      </c>
      <c r="B217" s="14" t="s">
        <v>371</v>
      </c>
      <c r="C217" s="14" t="s">
        <v>312</v>
      </c>
      <c r="D217" s="14" t="s">
        <v>494</v>
      </c>
      <c r="E217" s="14" t="s">
        <v>495</v>
      </c>
      <c r="F217" s="14" t="s">
        <v>496</v>
      </c>
      <c r="G217" s="14" t="s">
        <v>497</v>
      </c>
      <c r="H217" s="14" t="s">
        <v>498</v>
      </c>
      <c r="I217" s="14" t="s">
        <v>499</v>
      </c>
      <c r="J217" s="14" t="s">
        <v>499</v>
      </c>
      <c r="K217" s="14" t="s">
        <v>500</v>
      </c>
      <c r="L217" s="15">
        <v>2132837000000</v>
      </c>
      <c r="M217" s="15">
        <v>0</v>
      </c>
      <c r="N217" s="15">
        <v>0</v>
      </c>
      <c r="O217" s="15">
        <v>2132837000000</v>
      </c>
      <c r="P217" s="15">
        <v>165907308247</v>
      </c>
      <c r="Q217" s="15">
        <v>1585233200467</v>
      </c>
      <c r="R217" s="15">
        <v>0</v>
      </c>
      <c r="S217" s="15">
        <v>0</v>
      </c>
      <c r="T217" s="15">
        <v>547603799533</v>
      </c>
      <c r="U217" s="14" t="s">
        <v>378</v>
      </c>
      <c r="V217" s="16" t="s">
        <v>379</v>
      </c>
    </row>
    <row r="218" spans="1:22" ht="15.95" customHeight="1" x14ac:dyDescent="0.25">
      <c r="A218" s="14" t="s">
        <v>370</v>
      </c>
      <c r="B218" s="14" t="s">
        <v>371</v>
      </c>
      <c r="C218" s="14" t="s">
        <v>312</v>
      </c>
      <c r="D218" s="14" t="s">
        <v>494</v>
      </c>
      <c r="E218" s="14" t="s">
        <v>495</v>
      </c>
      <c r="F218" s="14" t="s">
        <v>496</v>
      </c>
      <c r="G218" s="14" t="s">
        <v>497</v>
      </c>
      <c r="H218" s="14" t="s">
        <v>498</v>
      </c>
      <c r="I218" s="14" t="s">
        <v>501</v>
      </c>
      <c r="J218" s="14" t="s">
        <v>501</v>
      </c>
      <c r="K218" s="14" t="s">
        <v>502</v>
      </c>
      <c r="L218" s="15">
        <v>54282879000</v>
      </c>
      <c r="M218" s="15">
        <v>0</v>
      </c>
      <c r="N218" s="15">
        <v>0</v>
      </c>
      <c r="O218" s="15">
        <v>54282879000</v>
      </c>
      <c r="P218" s="15">
        <v>0</v>
      </c>
      <c r="Q218" s="15">
        <v>33675876522</v>
      </c>
      <c r="R218" s="15">
        <v>0</v>
      </c>
      <c r="S218" s="15">
        <v>0</v>
      </c>
      <c r="T218" s="15">
        <v>20607002478</v>
      </c>
      <c r="U218" s="14" t="s">
        <v>378</v>
      </c>
      <c r="V218" s="16" t="s">
        <v>379</v>
      </c>
    </row>
    <row r="219" spans="1:22" ht="15.95" customHeight="1" x14ac:dyDescent="0.25">
      <c r="A219" s="14" t="s">
        <v>370</v>
      </c>
      <c r="B219" s="14" t="s">
        <v>371</v>
      </c>
      <c r="C219" s="14" t="s">
        <v>312</v>
      </c>
      <c r="D219" s="14" t="s">
        <v>494</v>
      </c>
      <c r="E219" s="14" t="s">
        <v>495</v>
      </c>
      <c r="F219" s="14" t="s">
        <v>496</v>
      </c>
      <c r="G219" s="14" t="s">
        <v>497</v>
      </c>
      <c r="H219" s="14" t="s">
        <v>498</v>
      </c>
      <c r="I219" s="14" t="s">
        <v>503</v>
      </c>
      <c r="J219" s="14" t="s">
        <v>503</v>
      </c>
      <c r="K219" s="14" t="s">
        <v>106</v>
      </c>
      <c r="L219" s="15">
        <v>31951074000</v>
      </c>
      <c r="M219" s="15">
        <v>0</v>
      </c>
      <c r="N219" s="15">
        <v>0</v>
      </c>
      <c r="O219" s="15">
        <v>31951074000</v>
      </c>
      <c r="P219" s="15">
        <v>0</v>
      </c>
      <c r="Q219" s="15">
        <v>22684901103</v>
      </c>
      <c r="R219" s="15">
        <v>0</v>
      </c>
      <c r="S219" s="15">
        <v>0</v>
      </c>
      <c r="T219" s="15">
        <v>9266172897</v>
      </c>
      <c r="U219" s="14" t="s">
        <v>378</v>
      </c>
      <c r="V219" s="16" t="s">
        <v>379</v>
      </c>
    </row>
    <row r="220" spans="1:22" ht="15.95" customHeight="1" x14ac:dyDescent="0.25">
      <c r="A220" s="14" t="s">
        <v>370</v>
      </c>
      <c r="B220" s="14" t="s">
        <v>371</v>
      </c>
      <c r="C220" s="14" t="s">
        <v>312</v>
      </c>
      <c r="D220" s="14" t="s">
        <v>494</v>
      </c>
      <c r="E220" s="14" t="s">
        <v>495</v>
      </c>
      <c r="F220" s="14" t="s">
        <v>496</v>
      </c>
      <c r="G220" s="14" t="s">
        <v>497</v>
      </c>
      <c r="H220" s="14" t="s">
        <v>498</v>
      </c>
      <c r="I220" s="14" t="s">
        <v>504</v>
      </c>
      <c r="J220" s="14" t="s">
        <v>504</v>
      </c>
      <c r="K220" s="14" t="s">
        <v>505</v>
      </c>
      <c r="L220" s="15">
        <v>52754812000</v>
      </c>
      <c r="M220" s="15">
        <v>0</v>
      </c>
      <c r="N220" s="15">
        <v>0</v>
      </c>
      <c r="O220" s="15">
        <v>52754812000</v>
      </c>
      <c r="P220" s="15">
        <v>16114317386</v>
      </c>
      <c r="Q220" s="15">
        <v>66708000883</v>
      </c>
      <c r="R220" s="15">
        <v>0</v>
      </c>
      <c r="S220" s="15">
        <v>0</v>
      </c>
      <c r="T220" s="15">
        <v>-13953188883</v>
      </c>
      <c r="U220" s="14" t="s">
        <v>378</v>
      </c>
      <c r="V220" s="16" t="s">
        <v>379</v>
      </c>
    </row>
    <row r="221" spans="1:22" ht="15.95" customHeight="1" x14ac:dyDescent="0.25">
      <c r="A221" s="14" t="s">
        <v>370</v>
      </c>
      <c r="B221" s="14" t="s">
        <v>371</v>
      </c>
      <c r="C221" s="14" t="s">
        <v>312</v>
      </c>
      <c r="D221" s="14" t="s">
        <v>494</v>
      </c>
      <c r="E221" s="14" t="s">
        <v>495</v>
      </c>
      <c r="F221" s="14" t="s">
        <v>496</v>
      </c>
      <c r="G221" s="14" t="s">
        <v>497</v>
      </c>
      <c r="H221" s="14" t="s">
        <v>506</v>
      </c>
      <c r="I221" s="14" t="s">
        <v>507</v>
      </c>
      <c r="J221" s="14" t="s">
        <v>507</v>
      </c>
      <c r="K221" s="14" t="s">
        <v>500</v>
      </c>
      <c r="L221" s="15">
        <v>40693468000</v>
      </c>
      <c r="M221" s="15">
        <v>0</v>
      </c>
      <c r="N221" s="15">
        <v>0</v>
      </c>
      <c r="O221" s="15">
        <v>40693468000</v>
      </c>
      <c r="P221" s="15">
        <v>0</v>
      </c>
      <c r="Q221" s="15">
        <v>4535972639</v>
      </c>
      <c r="R221" s="15">
        <v>0</v>
      </c>
      <c r="S221" s="15">
        <v>0</v>
      </c>
      <c r="T221" s="15">
        <v>36157495361</v>
      </c>
      <c r="U221" s="14" t="s">
        <v>378</v>
      </c>
      <c r="V221" s="16" t="s">
        <v>379</v>
      </c>
    </row>
    <row r="222" spans="1:22" ht="15.95" customHeight="1" x14ac:dyDescent="0.25">
      <c r="A222" s="14" t="s">
        <v>370</v>
      </c>
      <c r="B222" s="14" t="s">
        <v>371</v>
      </c>
      <c r="C222" s="14" t="s">
        <v>312</v>
      </c>
      <c r="D222" s="14" t="s">
        <v>494</v>
      </c>
      <c r="E222" s="14" t="s">
        <v>495</v>
      </c>
      <c r="F222" s="14" t="s">
        <v>496</v>
      </c>
      <c r="G222" s="14" t="s">
        <v>497</v>
      </c>
      <c r="H222" s="14" t="s">
        <v>506</v>
      </c>
      <c r="I222" s="14" t="s">
        <v>508</v>
      </c>
      <c r="J222" s="14" t="s">
        <v>508</v>
      </c>
      <c r="K222" s="14" t="s">
        <v>509</v>
      </c>
      <c r="L222" s="15">
        <v>426615000000</v>
      </c>
      <c r="M222" s="15">
        <v>0</v>
      </c>
      <c r="N222" s="15">
        <v>0</v>
      </c>
      <c r="O222" s="15">
        <v>426615000000</v>
      </c>
      <c r="P222" s="15">
        <v>88785787326</v>
      </c>
      <c r="Q222" s="15">
        <v>358627156792</v>
      </c>
      <c r="R222" s="15">
        <v>0</v>
      </c>
      <c r="S222" s="15">
        <v>0</v>
      </c>
      <c r="T222" s="15">
        <v>67987843208</v>
      </c>
      <c r="U222" s="14" t="s">
        <v>378</v>
      </c>
      <c r="V222" s="16" t="s">
        <v>379</v>
      </c>
    </row>
    <row r="223" spans="1:22" ht="15.95" customHeight="1" x14ac:dyDescent="0.25">
      <c r="A223" s="14" t="s">
        <v>370</v>
      </c>
      <c r="B223" s="14" t="s">
        <v>371</v>
      </c>
      <c r="C223" s="14" t="s">
        <v>312</v>
      </c>
      <c r="D223" s="14" t="s">
        <v>494</v>
      </c>
      <c r="E223" s="14" t="s">
        <v>495</v>
      </c>
      <c r="F223" s="14" t="s">
        <v>496</v>
      </c>
      <c r="G223" s="14" t="s">
        <v>497</v>
      </c>
      <c r="H223" s="14" t="s">
        <v>506</v>
      </c>
      <c r="I223" s="14" t="s">
        <v>510</v>
      </c>
      <c r="J223" s="14" t="s">
        <v>510</v>
      </c>
      <c r="K223" s="14" t="s">
        <v>511</v>
      </c>
      <c r="L223" s="15">
        <v>91397000000</v>
      </c>
      <c r="M223" s="15">
        <v>0</v>
      </c>
      <c r="N223" s="15">
        <v>0</v>
      </c>
      <c r="O223" s="15">
        <v>91397000000</v>
      </c>
      <c r="P223" s="15">
        <v>16538800480</v>
      </c>
      <c r="Q223" s="15">
        <v>69090237839</v>
      </c>
      <c r="R223" s="15">
        <v>0</v>
      </c>
      <c r="S223" s="15">
        <v>0</v>
      </c>
      <c r="T223" s="15">
        <v>22306762161</v>
      </c>
      <c r="U223" s="14" t="s">
        <v>378</v>
      </c>
      <c r="V223" s="16" t="s">
        <v>379</v>
      </c>
    </row>
    <row r="224" spans="1:22" ht="15.95" customHeight="1" x14ac:dyDescent="0.25">
      <c r="A224" s="14" t="s">
        <v>370</v>
      </c>
      <c r="B224" s="14" t="s">
        <v>371</v>
      </c>
      <c r="C224" s="14" t="s">
        <v>312</v>
      </c>
      <c r="D224" s="14" t="s">
        <v>494</v>
      </c>
      <c r="E224" s="14" t="s">
        <v>495</v>
      </c>
      <c r="F224" s="14" t="s">
        <v>496</v>
      </c>
      <c r="G224" s="14" t="s">
        <v>497</v>
      </c>
      <c r="H224" s="14" t="s">
        <v>512</v>
      </c>
      <c r="I224" s="14" t="s">
        <v>513</v>
      </c>
      <c r="J224" s="14" t="s">
        <v>513</v>
      </c>
      <c r="K224" s="14" t="s">
        <v>112</v>
      </c>
      <c r="L224" s="15">
        <v>21129284000</v>
      </c>
      <c r="M224" s="15">
        <v>0</v>
      </c>
      <c r="N224" s="15">
        <v>0</v>
      </c>
      <c r="O224" s="15">
        <v>21129284000</v>
      </c>
      <c r="P224" s="15">
        <v>1691887722</v>
      </c>
      <c r="Q224" s="15">
        <v>14992542263</v>
      </c>
      <c r="R224" s="15">
        <v>0</v>
      </c>
      <c r="S224" s="15">
        <v>0</v>
      </c>
      <c r="T224" s="15">
        <v>6136741737</v>
      </c>
      <c r="U224" s="14" t="s">
        <v>378</v>
      </c>
      <c r="V224" s="16" t="s">
        <v>379</v>
      </c>
    </row>
    <row r="225" spans="1:22" ht="15.95" customHeight="1" x14ac:dyDescent="0.25">
      <c r="A225" s="14" t="s">
        <v>370</v>
      </c>
      <c r="B225" s="14" t="s">
        <v>371</v>
      </c>
      <c r="C225" s="14" t="s">
        <v>312</v>
      </c>
      <c r="D225" s="14" t="s">
        <v>494</v>
      </c>
      <c r="E225" s="14" t="s">
        <v>495</v>
      </c>
      <c r="F225" s="14" t="s">
        <v>496</v>
      </c>
      <c r="G225" s="14" t="s">
        <v>497</v>
      </c>
      <c r="H225" s="14" t="s">
        <v>512</v>
      </c>
      <c r="I225" s="14" t="s">
        <v>514</v>
      </c>
      <c r="J225" s="14" t="s">
        <v>514</v>
      </c>
      <c r="K225" s="14" t="s">
        <v>114</v>
      </c>
      <c r="L225" s="15">
        <v>15846963000</v>
      </c>
      <c r="M225" s="15">
        <v>0</v>
      </c>
      <c r="N225" s="15">
        <v>0</v>
      </c>
      <c r="O225" s="15">
        <v>15846963000</v>
      </c>
      <c r="P225" s="15">
        <v>1268915791</v>
      </c>
      <c r="Q225" s="15">
        <v>11244406693</v>
      </c>
      <c r="R225" s="15">
        <v>0</v>
      </c>
      <c r="S225" s="15">
        <v>0</v>
      </c>
      <c r="T225" s="15">
        <v>4602556307</v>
      </c>
      <c r="U225" s="14" t="s">
        <v>378</v>
      </c>
      <c r="V225" s="16" t="s">
        <v>379</v>
      </c>
    </row>
    <row r="226" spans="1:22" ht="15.95" customHeight="1" x14ac:dyDescent="0.25">
      <c r="A226" s="14" t="s">
        <v>370</v>
      </c>
      <c r="B226" s="14" t="s">
        <v>371</v>
      </c>
      <c r="C226" s="14" t="s">
        <v>312</v>
      </c>
      <c r="D226" s="14" t="s">
        <v>494</v>
      </c>
      <c r="E226" s="14" t="s">
        <v>495</v>
      </c>
      <c r="F226" s="14" t="s">
        <v>496</v>
      </c>
      <c r="G226" s="14" t="s">
        <v>497</v>
      </c>
      <c r="H226" s="14" t="s">
        <v>512</v>
      </c>
      <c r="I226" s="14" t="s">
        <v>515</v>
      </c>
      <c r="J226" s="14" t="s">
        <v>515</v>
      </c>
      <c r="K226" s="14" t="s">
        <v>116</v>
      </c>
      <c r="L226" s="15">
        <v>200728195000</v>
      </c>
      <c r="M226" s="15">
        <v>0</v>
      </c>
      <c r="N226" s="15">
        <v>0</v>
      </c>
      <c r="O226" s="15">
        <v>200728195000</v>
      </c>
      <c r="P226" s="15">
        <v>16072933353</v>
      </c>
      <c r="Q226" s="15">
        <v>142429151466</v>
      </c>
      <c r="R226" s="15">
        <v>0</v>
      </c>
      <c r="S226" s="15">
        <v>0</v>
      </c>
      <c r="T226" s="15">
        <v>58299043534</v>
      </c>
      <c r="U226" s="14" t="s">
        <v>378</v>
      </c>
      <c r="V226" s="16" t="s">
        <v>379</v>
      </c>
    </row>
    <row r="227" spans="1:22" ht="15.95" customHeight="1" x14ac:dyDescent="0.25">
      <c r="A227" s="14" t="s">
        <v>370</v>
      </c>
      <c r="B227" s="14" t="s">
        <v>371</v>
      </c>
      <c r="C227" s="14" t="s">
        <v>312</v>
      </c>
      <c r="D227" s="14" t="s">
        <v>494</v>
      </c>
      <c r="E227" s="14" t="s">
        <v>495</v>
      </c>
      <c r="F227" s="14" t="s">
        <v>496</v>
      </c>
      <c r="G227" s="14" t="s">
        <v>497</v>
      </c>
      <c r="H227" s="14" t="s">
        <v>516</v>
      </c>
      <c r="I227" s="14" t="s">
        <v>516</v>
      </c>
      <c r="J227" s="14" t="s">
        <v>516</v>
      </c>
      <c r="K227" s="14" t="s">
        <v>517</v>
      </c>
      <c r="L227" s="15">
        <v>8187831000</v>
      </c>
      <c r="M227" s="15">
        <v>0</v>
      </c>
      <c r="N227" s="15">
        <v>0</v>
      </c>
      <c r="O227" s="15">
        <v>8187831000</v>
      </c>
      <c r="P227" s="15">
        <v>737107128</v>
      </c>
      <c r="Q227" s="15">
        <v>12858892293</v>
      </c>
      <c r="R227" s="15">
        <v>0</v>
      </c>
      <c r="S227" s="15">
        <v>0</v>
      </c>
      <c r="T227" s="15">
        <v>-4671061293</v>
      </c>
      <c r="U227" s="14" t="s">
        <v>378</v>
      </c>
      <c r="V227" s="16" t="s">
        <v>379</v>
      </c>
    </row>
    <row r="228" spans="1:22" ht="15.95" customHeight="1" x14ac:dyDescent="0.25">
      <c r="A228" s="14" t="s">
        <v>370</v>
      </c>
      <c r="B228" s="14" t="s">
        <v>371</v>
      </c>
      <c r="C228" s="14" t="s">
        <v>312</v>
      </c>
      <c r="D228" s="14" t="s">
        <v>494</v>
      </c>
      <c r="E228" s="14" t="s">
        <v>495</v>
      </c>
      <c r="F228" s="14" t="s">
        <v>496</v>
      </c>
      <c r="G228" s="14" t="s">
        <v>497</v>
      </c>
      <c r="H228" s="14" t="s">
        <v>518</v>
      </c>
      <c r="I228" s="14" t="s">
        <v>518</v>
      </c>
      <c r="J228" s="14" t="s">
        <v>518</v>
      </c>
      <c r="K228" s="14" t="s">
        <v>519</v>
      </c>
      <c r="L228" s="15">
        <v>120511434000</v>
      </c>
      <c r="M228" s="15">
        <v>0</v>
      </c>
      <c r="N228" s="15">
        <v>0</v>
      </c>
      <c r="O228" s="15">
        <v>120511434000</v>
      </c>
      <c r="P228" s="15">
        <v>10188992353</v>
      </c>
      <c r="Q228" s="15">
        <v>86190637757</v>
      </c>
      <c r="R228" s="15">
        <v>0</v>
      </c>
      <c r="S228" s="15">
        <v>0</v>
      </c>
      <c r="T228" s="15">
        <v>34320796243</v>
      </c>
      <c r="U228" s="14" t="s">
        <v>378</v>
      </c>
      <c r="V228" s="16" t="s">
        <v>379</v>
      </c>
    </row>
    <row r="229" spans="1:22" ht="15.95" customHeight="1" x14ac:dyDescent="0.25">
      <c r="A229" s="14" t="s">
        <v>370</v>
      </c>
      <c r="B229" s="14" t="s">
        <v>371</v>
      </c>
      <c r="C229" s="14" t="s">
        <v>312</v>
      </c>
      <c r="D229" s="14" t="s">
        <v>494</v>
      </c>
      <c r="E229" s="14" t="s">
        <v>495</v>
      </c>
      <c r="F229" s="14" t="s">
        <v>496</v>
      </c>
      <c r="G229" s="14" t="s">
        <v>497</v>
      </c>
      <c r="H229" s="14" t="s">
        <v>520</v>
      </c>
      <c r="I229" s="14" t="s">
        <v>520</v>
      </c>
      <c r="J229" s="14" t="s">
        <v>520</v>
      </c>
      <c r="K229" s="14" t="s">
        <v>521</v>
      </c>
      <c r="L229" s="15">
        <v>26229090000</v>
      </c>
      <c r="M229" s="15">
        <v>0</v>
      </c>
      <c r="N229" s="15">
        <v>0</v>
      </c>
      <c r="O229" s="15">
        <v>26229090000</v>
      </c>
      <c r="P229" s="15">
        <v>2177598290</v>
      </c>
      <c r="Q229" s="15">
        <v>18651144568</v>
      </c>
      <c r="R229" s="15">
        <v>0</v>
      </c>
      <c r="S229" s="15">
        <v>0</v>
      </c>
      <c r="T229" s="15">
        <v>7577945432</v>
      </c>
      <c r="U229" s="14" t="s">
        <v>378</v>
      </c>
      <c r="V229" s="16" t="s">
        <v>379</v>
      </c>
    </row>
    <row r="230" spans="1:22" ht="15.95" customHeight="1" x14ac:dyDescent="0.25">
      <c r="A230" s="14" t="s">
        <v>370</v>
      </c>
      <c r="B230" s="14" t="s">
        <v>371</v>
      </c>
      <c r="C230" s="14" t="s">
        <v>312</v>
      </c>
      <c r="D230" s="14" t="s">
        <v>494</v>
      </c>
      <c r="E230" s="14" t="s">
        <v>495</v>
      </c>
      <c r="F230" s="14" t="s">
        <v>496</v>
      </c>
      <c r="G230" s="14" t="s">
        <v>522</v>
      </c>
      <c r="H230" s="14" t="s">
        <v>523</v>
      </c>
      <c r="I230" s="14" t="s">
        <v>524</v>
      </c>
      <c r="J230" s="14" t="s">
        <v>525</v>
      </c>
      <c r="K230" s="14" t="s">
        <v>526</v>
      </c>
      <c r="L230" s="15">
        <v>102539986000</v>
      </c>
      <c r="M230" s="15">
        <v>0</v>
      </c>
      <c r="N230" s="15">
        <v>0</v>
      </c>
      <c r="O230" s="15">
        <v>102539986000</v>
      </c>
      <c r="P230" s="15">
        <v>9504164544</v>
      </c>
      <c r="Q230" s="15">
        <v>75594898168</v>
      </c>
      <c r="R230" s="15">
        <v>0</v>
      </c>
      <c r="S230" s="15">
        <v>0</v>
      </c>
      <c r="T230" s="15">
        <v>26945087832</v>
      </c>
      <c r="U230" s="14" t="s">
        <v>378</v>
      </c>
      <c r="V230" s="16" t="s">
        <v>379</v>
      </c>
    </row>
    <row r="231" spans="1:22" ht="15.95" customHeight="1" x14ac:dyDescent="0.25">
      <c r="A231" s="14" t="s">
        <v>370</v>
      </c>
      <c r="B231" s="14" t="s">
        <v>371</v>
      </c>
      <c r="C231" s="14" t="s">
        <v>312</v>
      </c>
      <c r="D231" s="14" t="s">
        <v>494</v>
      </c>
      <c r="E231" s="14" t="s">
        <v>495</v>
      </c>
      <c r="F231" s="14" t="s">
        <v>496</v>
      </c>
      <c r="G231" s="14" t="s">
        <v>522</v>
      </c>
      <c r="H231" s="14" t="s">
        <v>523</v>
      </c>
      <c r="I231" s="14" t="s">
        <v>524</v>
      </c>
      <c r="J231" s="14" t="s">
        <v>527</v>
      </c>
      <c r="K231" s="14" t="s">
        <v>122</v>
      </c>
      <c r="L231" s="15">
        <v>25634997000</v>
      </c>
      <c r="M231" s="15">
        <v>0</v>
      </c>
      <c r="N231" s="15">
        <v>0</v>
      </c>
      <c r="O231" s="15">
        <v>25634997000</v>
      </c>
      <c r="P231" s="15">
        <v>2376041136</v>
      </c>
      <c r="Q231" s="15">
        <v>18898724542</v>
      </c>
      <c r="R231" s="15">
        <v>0</v>
      </c>
      <c r="S231" s="15">
        <v>0</v>
      </c>
      <c r="T231" s="15">
        <v>6736272458</v>
      </c>
      <c r="U231" s="14" t="s">
        <v>378</v>
      </c>
      <c r="V231" s="16" t="s">
        <v>379</v>
      </c>
    </row>
    <row r="232" spans="1:22" ht="15.95" customHeight="1" x14ac:dyDescent="0.25">
      <c r="A232" s="14" t="s">
        <v>370</v>
      </c>
      <c r="B232" s="14" t="s">
        <v>371</v>
      </c>
      <c r="C232" s="14" t="s">
        <v>312</v>
      </c>
      <c r="D232" s="14" t="s">
        <v>494</v>
      </c>
      <c r="E232" s="14" t="s">
        <v>495</v>
      </c>
      <c r="F232" s="14" t="s">
        <v>496</v>
      </c>
      <c r="G232" s="14" t="s">
        <v>522</v>
      </c>
      <c r="H232" s="14" t="s">
        <v>523</v>
      </c>
      <c r="I232" s="14" t="s">
        <v>528</v>
      </c>
      <c r="J232" s="14" t="s">
        <v>528</v>
      </c>
      <c r="K232" s="14" t="s">
        <v>124</v>
      </c>
      <c r="L232" s="15">
        <v>30198394000</v>
      </c>
      <c r="M232" s="15">
        <v>0</v>
      </c>
      <c r="N232" s="15">
        <v>0</v>
      </c>
      <c r="O232" s="15">
        <v>30198394000</v>
      </c>
      <c r="P232" s="15">
        <v>3705120004</v>
      </c>
      <c r="Q232" s="15">
        <v>21063091193</v>
      </c>
      <c r="R232" s="15">
        <v>0</v>
      </c>
      <c r="S232" s="15">
        <v>0</v>
      </c>
      <c r="T232" s="15">
        <v>9135302807</v>
      </c>
      <c r="U232" s="14" t="s">
        <v>378</v>
      </c>
      <c r="V232" s="16" t="s">
        <v>379</v>
      </c>
    </row>
    <row r="233" spans="1:22" ht="15.95" customHeight="1" x14ac:dyDescent="0.25">
      <c r="A233" s="14" t="s">
        <v>370</v>
      </c>
      <c r="B233" s="14" t="s">
        <v>371</v>
      </c>
      <c r="C233" s="14" t="s">
        <v>312</v>
      </c>
      <c r="D233" s="14" t="s">
        <v>494</v>
      </c>
      <c r="E233" s="14" t="s">
        <v>495</v>
      </c>
      <c r="F233" s="14" t="s">
        <v>496</v>
      </c>
      <c r="G233" s="14" t="s">
        <v>522</v>
      </c>
      <c r="H233" s="14" t="s">
        <v>523</v>
      </c>
      <c r="I233" s="14" t="s">
        <v>529</v>
      </c>
      <c r="J233" s="14" t="s">
        <v>529</v>
      </c>
      <c r="K233" s="14" t="s">
        <v>530</v>
      </c>
      <c r="L233" s="15">
        <v>5650801000</v>
      </c>
      <c r="M233" s="15">
        <v>0</v>
      </c>
      <c r="N233" s="15">
        <v>0</v>
      </c>
      <c r="O233" s="15">
        <v>5650801000</v>
      </c>
      <c r="P233" s="15">
        <v>484244716</v>
      </c>
      <c r="Q233" s="15">
        <v>2405349295</v>
      </c>
      <c r="R233" s="15">
        <v>0</v>
      </c>
      <c r="S233" s="15">
        <v>0</v>
      </c>
      <c r="T233" s="15">
        <v>3245451705</v>
      </c>
      <c r="U233" s="14" t="s">
        <v>378</v>
      </c>
      <c r="V233" s="16" t="s">
        <v>379</v>
      </c>
    </row>
    <row r="234" spans="1:22" ht="15.95" customHeight="1" x14ac:dyDescent="0.25">
      <c r="A234" s="14" t="s">
        <v>370</v>
      </c>
      <c r="B234" s="14" t="s">
        <v>371</v>
      </c>
      <c r="C234" s="14" t="s">
        <v>312</v>
      </c>
      <c r="D234" s="14" t="s">
        <v>494</v>
      </c>
      <c r="E234" s="14" t="s">
        <v>495</v>
      </c>
      <c r="F234" s="14" t="s">
        <v>496</v>
      </c>
      <c r="G234" s="14" t="s">
        <v>522</v>
      </c>
      <c r="H234" s="14" t="s">
        <v>523</v>
      </c>
      <c r="I234" s="14" t="s">
        <v>531</v>
      </c>
      <c r="J234" s="14" t="s">
        <v>532</v>
      </c>
      <c r="K234" s="14" t="s">
        <v>127</v>
      </c>
      <c r="L234" s="15">
        <v>1363598000</v>
      </c>
      <c r="M234" s="15">
        <v>0</v>
      </c>
      <c r="N234" s="15">
        <v>0</v>
      </c>
      <c r="O234" s="15">
        <v>1363598000</v>
      </c>
      <c r="P234" s="15">
        <v>0</v>
      </c>
      <c r="Q234" s="15">
        <v>769783544</v>
      </c>
      <c r="R234" s="15">
        <v>0</v>
      </c>
      <c r="S234" s="15">
        <v>0</v>
      </c>
      <c r="T234" s="15">
        <v>593814456</v>
      </c>
      <c r="U234" s="14" t="s">
        <v>378</v>
      </c>
      <c r="V234" s="16" t="s">
        <v>379</v>
      </c>
    </row>
    <row r="235" spans="1:22" ht="15.95" customHeight="1" x14ac:dyDescent="0.25">
      <c r="A235" s="14" t="s">
        <v>370</v>
      </c>
      <c r="B235" s="14" t="s">
        <v>371</v>
      </c>
      <c r="C235" s="14" t="s">
        <v>312</v>
      </c>
      <c r="D235" s="14" t="s">
        <v>494</v>
      </c>
      <c r="E235" s="14" t="s">
        <v>495</v>
      </c>
      <c r="F235" s="14" t="s">
        <v>496</v>
      </c>
      <c r="G235" s="14" t="s">
        <v>522</v>
      </c>
      <c r="H235" s="14" t="s">
        <v>533</v>
      </c>
      <c r="I235" s="14" t="s">
        <v>534</v>
      </c>
      <c r="J235" s="14" t="s">
        <v>534</v>
      </c>
      <c r="K235" s="14" t="s">
        <v>535</v>
      </c>
      <c r="L235" s="15">
        <v>9705000000</v>
      </c>
      <c r="M235" s="15">
        <v>0</v>
      </c>
      <c r="N235" s="15">
        <v>0</v>
      </c>
      <c r="O235" s="15">
        <v>9705000000</v>
      </c>
      <c r="P235" s="15">
        <v>0</v>
      </c>
      <c r="Q235" s="15">
        <v>8066128576.5699997</v>
      </c>
      <c r="R235" s="15">
        <v>0</v>
      </c>
      <c r="S235" s="15">
        <v>0</v>
      </c>
      <c r="T235" s="15">
        <v>1638871423.4300001</v>
      </c>
      <c r="U235" s="14" t="s">
        <v>378</v>
      </c>
      <c r="V235" s="16" t="s">
        <v>379</v>
      </c>
    </row>
    <row r="236" spans="1:22" ht="15.95" customHeight="1" x14ac:dyDescent="0.25">
      <c r="A236" s="14" t="s">
        <v>370</v>
      </c>
      <c r="B236" s="14" t="s">
        <v>371</v>
      </c>
      <c r="C236" s="14" t="s">
        <v>312</v>
      </c>
      <c r="D236" s="14" t="s">
        <v>494</v>
      </c>
      <c r="E236" s="14" t="s">
        <v>495</v>
      </c>
      <c r="F236" s="14" t="s">
        <v>496</v>
      </c>
      <c r="G236" s="14" t="s">
        <v>536</v>
      </c>
      <c r="H236" s="14" t="s">
        <v>537</v>
      </c>
      <c r="I236" s="14" t="s">
        <v>538</v>
      </c>
      <c r="J236" s="14" t="s">
        <v>538</v>
      </c>
      <c r="K236" s="14" t="s">
        <v>539</v>
      </c>
      <c r="L236" s="15">
        <v>15880000</v>
      </c>
      <c r="M236" s="15">
        <v>0</v>
      </c>
      <c r="N236" s="15">
        <v>0</v>
      </c>
      <c r="O236" s="15">
        <v>15880000</v>
      </c>
      <c r="P236" s="15">
        <v>1156126</v>
      </c>
      <c r="Q236" s="15">
        <v>10246768</v>
      </c>
      <c r="R236" s="15">
        <v>0</v>
      </c>
      <c r="S236" s="15">
        <v>0</v>
      </c>
      <c r="T236" s="15">
        <v>5633232</v>
      </c>
      <c r="U236" s="14" t="s">
        <v>378</v>
      </c>
      <c r="V236" s="16" t="s">
        <v>379</v>
      </c>
    </row>
    <row r="237" spans="1:22" ht="15.95" customHeight="1" x14ac:dyDescent="0.25">
      <c r="A237" s="14" t="s">
        <v>370</v>
      </c>
      <c r="B237" s="14" t="s">
        <v>371</v>
      </c>
      <c r="C237" s="14" t="s">
        <v>312</v>
      </c>
      <c r="D237" s="14" t="s">
        <v>494</v>
      </c>
      <c r="E237" s="14" t="s">
        <v>540</v>
      </c>
      <c r="F237" s="14" t="s">
        <v>541</v>
      </c>
      <c r="G237" s="14" t="s">
        <v>541</v>
      </c>
      <c r="H237" s="14" t="s">
        <v>541</v>
      </c>
      <c r="I237" s="14" t="s">
        <v>541</v>
      </c>
      <c r="J237" s="14" t="s">
        <v>541</v>
      </c>
      <c r="K237" s="14" t="s">
        <v>482</v>
      </c>
      <c r="L237" s="15">
        <v>7723586000</v>
      </c>
      <c r="M237" s="15">
        <v>0</v>
      </c>
      <c r="N237" s="15">
        <v>0</v>
      </c>
      <c r="O237" s="15">
        <v>7723586000</v>
      </c>
      <c r="P237" s="15">
        <v>612416948.95000005</v>
      </c>
      <c r="Q237" s="15">
        <v>6580967175.7299995</v>
      </c>
      <c r="R237" s="15">
        <v>0</v>
      </c>
      <c r="S237" s="15">
        <v>0</v>
      </c>
      <c r="T237" s="15">
        <v>1142618824.27</v>
      </c>
      <c r="U237" s="14" t="s">
        <v>378</v>
      </c>
      <c r="V237" s="16" t="s">
        <v>379</v>
      </c>
    </row>
    <row r="238" spans="1:22" ht="15.95" customHeight="1" x14ac:dyDescent="0.25">
      <c r="A238" s="14" t="s">
        <v>370</v>
      </c>
      <c r="B238" s="14" t="s">
        <v>371</v>
      </c>
      <c r="C238" s="14" t="s">
        <v>312</v>
      </c>
      <c r="D238" s="14" t="s">
        <v>494</v>
      </c>
      <c r="E238" s="14" t="s">
        <v>542</v>
      </c>
      <c r="F238" s="14" t="s">
        <v>543</v>
      </c>
      <c r="G238" s="14" t="s">
        <v>544</v>
      </c>
      <c r="H238" s="14" t="s">
        <v>544</v>
      </c>
      <c r="I238" s="14" t="s">
        <v>544</v>
      </c>
      <c r="J238" s="14" t="s">
        <v>544</v>
      </c>
      <c r="K238" s="14" t="s">
        <v>134</v>
      </c>
      <c r="L238" s="15">
        <v>1137512000</v>
      </c>
      <c r="M238" s="15">
        <v>0</v>
      </c>
      <c r="N238" s="15">
        <v>0</v>
      </c>
      <c r="O238" s="15">
        <v>1137512000</v>
      </c>
      <c r="P238" s="15">
        <v>92654970</v>
      </c>
      <c r="Q238" s="15">
        <v>836836015</v>
      </c>
      <c r="R238" s="15">
        <v>0</v>
      </c>
      <c r="S238" s="15">
        <v>0</v>
      </c>
      <c r="T238" s="15">
        <v>300675985</v>
      </c>
      <c r="U238" s="14" t="s">
        <v>378</v>
      </c>
      <c r="V238" s="16" t="s">
        <v>379</v>
      </c>
    </row>
    <row r="239" spans="1:22" ht="15.95" customHeight="1" x14ac:dyDescent="0.25">
      <c r="A239" s="14" t="s">
        <v>370</v>
      </c>
      <c r="B239" s="14" t="s">
        <v>371</v>
      </c>
      <c r="C239" s="14" t="s">
        <v>312</v>
      </c>
      <c r="D239" s="14" t="s">
        <v>494</v>
      </c>
      <c r="E239" s="14" t="s">
        <v>542</v>
      </c>
      <c r="F239" s="14" t="s">
        <v>545</v>
      </c>
      <c r="G239" s="14" t="s">
        <v>545</v>
      </c>
      <c r="H239" s="14" t="s">
        <v>545</v>
      </c>
      <c r="I239" s="14" t="s">
        <v>545</v>
      </c>
      <c r="J239" s="14" t="s">
        <v>545</v>
      </c>
      <c r="K239" s="14" t="s">
        <v>136</v>
      </c>
      <c r="L239" s="15">
        <v>2979955000</v>
      </c>
      <c r="M239" s="15">
        <v>0</v>
      </c>
      <c r="N239" s="15">
        <v>0</v>
      </c>
      <c r="O239" s="15">
        <v>2979955000</v>
      </c>
      <c r="P239" s="15">
        <v>0</v>
      </c>
      <c r="Q239" s="15">
        <v>0</v>
      </c>
      <c r="R239" s="15">
        <v>0</v>
      </c>
      <c r="S239" s="15">
        <v>0</v>
      </c>
      <c r="T239" s="15">
        <v>2979955000</v>
      </c>
      <c r="U239" s="14" t="s">
        <v>378</v>
      </c>
      <c r="V239" s="16" t="s">
        <v>379</v>
      </c>
    </row>
    <row r="240" spans="1:22" ht="15.95" customHeight="1" x14ac:dyDescent="0.25">
      <c r="A240" s="14" t="s">
        <v>370</v>
      </c>
      <c r="B240" s="14" t="s">
        <v>371</v>
      </c>
      <c r="C240" s="14" t="s">
        <v>312</v>
      </c>
      <c r="D240" s="14" t="s">
        <v>494</v>
      </c>
      <c r="E240" s="14" t="s">
        <v>542</v>
      </c>
      <c r="F240" s="14" t="s">
        <v>546</v>
      </c>
      <c r="G240" s="14" t="s">
        <v>546</v>
      </c>
      <c r="H240" s="14" t="s">
        <v>546</v>
      </c>
      <c r="I240" s="14" t="s">
        <v>546</v>
      </c>
      <c r="J240" s="14" t="s">
        <v>546</v>
      </c>
      <c r="K240" s="14" t="s">
        <v>547</v>
      </c>
      <c r="L240" s="15">
        <v>7817409000</v>
      </c>
      <c r="M240" s="15">
        <v>0</v>
      </c>
      <c r="N240" s="15">
        <v>0</v>
      </c>
      <c r="O240" s="15">
        <v>7817409000</v>
      </c>
      <c r="P240" s="15">
        <v>563698219</v>
      </c>
      <c r="Q240" s="15">
        <v>1976512982</v>
      </c>
      <c r="R240" s="15">
        <v>0</v>
      </c>
      <c r="S240" s="15">
        <v>0</v>
      </c>
      <c r="T240" s="15">
        <v>5840896018</v>
      </c>
      <c r="U240" s="14" t="s">
        <v>378</v>
      </c>
      <c r="V240" s="16" t="s">
        <v>379</v>
      </c>
    </row>
    <row r="241" spans="1:22" ht="15.95" customHeight="1" x14ac:dyDescent="0.25">
      <c r="A241" s="14" t="s">
        <v>370</v>
      </c>
      <c r="B241" s="14" t="s">
        <v>371</v>
      </c>
      <c r="C241" s="14" t="s">
        <v>312</v>
      </c>
      <c r="D241" s="14" t="s">
        <v>494</v>
      </c>
      <c r="E241" s="14" t="s">
        <v>542</v>
      </c>
      <c r="F241" s="14" t="s">
        <v>548</v>
      </c>
      <c r="G241" s="14" t="s">
        <v>548</v>
      </c>
      <c r="H241" s="14" t="s">
        <v>548</v>
      </c>
      <c r="I241" s="14" t="s">
        <v>548</v>
      </c>
      <c r="J241" s="14" t="s">
        <v>548</v>
      </c>
      <c r="K241" s="14" t="s">
        <v>139</v>
      </c>
      <c r="L241" s="15">
        <v>3300000000</v>
      </c>
      <c r="M241" s="15">
        <v>0</v>
      </c>
      <c r="N241" s="15">
        <v>0</v>
      </c>
      <c r="O241" s="15">
        <v>3300000000</v>
      </c>
      <c r="P241" s="15">
        <v>0</v>
      </c>
      <c r="Q241" s="15">
        <v>58378332086</v>
      </c>
      <c r="R241" s="15">
        <v>0</v>
      </c>
      <c r="S241" s="15">
        <v>0</v>
      </c>
      <c r="T241" s="15">
        <v>-55078332086</v>
      </c>
      <c r="U241" s="14" t="s">
        <v>378</v>
      </c>
      <c r="V241" s="16" t="s">
        <v>379</v>
      </c>
    </row>
    <row r="242" spans="1:22" ht="15.95" customHeight="1" x14ac:dyDescent="0.25">
      <c r="A242" s="14" t="s">
        <v>370</v>
      </c>
      <c r="B242" s="14" t="s">
        <v>371</v>
      </c>
      <c r="C242" s="14" t="s">
        <v>312</v>
      </c>
      <c r="D242" s="14" t="s">
        <v>494</v>
      </c>
      <c r="E242" s="14" t="s">
        <v>542</v>
      </c>
      <c r="F242" s="14" t="s">
        <v>549</v>
      </c>
      <c r="G242" s="14" t="s">
        <v>549</v>
      </c>
      <c r="H242" s="14" t="s">
        <v>549</v>
      </c>
      <c r="I242" s="14" t="s">
        <v>549</v>
      </c>
      <c r="J242" s="14" t="s">
        <v>549</v>
      </c>
      <c r="K242" s="14" t="s">
        <v>550</v>
      </c>
      <c r="L242" s="15">
        <v>12000000000</v>
      </c>
      <c r="M242" s="15">
        <v>0</v>
      </c>
      <c r="N242" s="15">
        <v>0</v>
      </c>
      <c r="O242" s="15">
        <v>12000000000</v>
      </c>
      <c r="P242" s="15">
        <v>1047924592.4299999</v>
      </c>
      <c r="Q242" s="15">
        <v>9974081507.1000004</v>
      </c>
      <c r="R242" s="15">
        <v>0</v>
      </c>
      <c r="S242" s="15">
        <v>0</v>
      </c>
      <c r="T242" s="15">
        <v>2025918492.9000001</v>
      </c>
      <c r="U242" s="14" t="s">
        <v>378</v>
      </c>
      <c r="V242" s="16" t="s">
        <v>379</v>
      </c>
    </row>
    <row r="243" spans="1:22" ht="15.95" customHeight="1" x14ac:dyDescent="0.25">
      <c r="A243" s="14" t="s">
        <v>370</v>
      </c>
      <c r="B243" s="14" t="s">
        <v>371</v>
      </c>
      <c r="C243" s="14" t="s">
        <v>312</v>
      </c>
      <c r="D243" s="14" t="s">
        <v>494</v>
      </c>
      <c r="E243" s="14" t="s">
        <v>551</v>
      </c>
      <c r="F243" s="14" t="s">
        <v>552</v>
      </c>
      <c r="G243" s="14" t="s">
        <v>553</v>
      </c>
      <c r="H243" s="14" t="s">
        <v>553</v>
      </c>
      <c r="I243" s="14" t="s">
        <v>553</v>
      </c>
      <c r="J243" s="14" t="s">
        <v>553</v>
      </c>
      <c r="K243" s="14" t="s">
        <v>142</v>
      </c>
      <c r="L243" s="15">
        <v>0</v>
      </c>
      <c r="M243" s="15">
        <v>0</v>
      </c>
      <c r="N243" s="15">
        <v>0</v>
      </c>
      <c r="O243" s="15">
        <v>0</v>
      </c>
      <c r="P243" s="15">
        <v>3018033119</v>
      </c>
      <c r="Q243" s="15">
        <v>3018033119</v>
      </c>
      <c r="R243" s="15">
        <v>0</v>
      </c>
      <c r="S243" s="15">
        <v>0</v>
      </c>
      <c r="T243" s="15">
        <v>-3018033119</v>
      </c>
      <c r="U243" s="14" t="s">
        <v>378</v>
      </c>
      <c r="V243" s="16" t="s">
        <v>379</v>
      </c>
    </row>
    <row r="244" spans="1:22" ht="15.95" customHeight="1" x14ac:dyDescent="0.25">
      <c r="A244" s="14" t="s">
        <v>370</v>
      </c>
      <c r="B244" s="14" t="s">
        <v>371</v>
      </c>
      <c r="C244" s="14" t="s">
        <v>312</v>
      </c>
      <c r="D244" s="14" t="s">
        <v>326</v>
      </c>
      <c r="E244" s="14" t="s">
        <v>554</v>
      </c>
      <c r="F244" s="14" t="s">
        <v>555</v>
      </c>
      <c r="G244" s="14" t="s">
        <v>556</v>
      </c>
      <c r="H244" s="14" t="s">
        <v>556</v>
      </c>
      <c r="I244" s="14" t="s">
        <v>556</v>
      </c>
      <c r="J244" s="14" t="s">
        <v>556</v>
      </c>
      <c r="K244" s="14" t="s">
        <v>557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1300310300</v>
      </c>
      <c r="R244" s="15">
        <v>0</v>
      </c>
      <c r="S244" s="15">
        <v>0</v>
      </c>
      <c r="T244" s="15">
        <v>-1300310300</v>
      </c>
      <c r="U244" s="14" t="s">
        <v>378</v>
      </c>
      <c r="V244" s="16" t="s">
        <v>379</v>
      </c>
    </row>
    <row r="245" spans="1:22" ht="15.95" customHeight="1" x14ac:dyDescent="0.25">
      <c r="A245" s="14" t="s">
        <v>370</v>
      </c>
      <c r="B245" s="14" t="s">
        <v>371</v>
      </c>
      <c r="C245" s="14" t="s">
        <v>312</v>
      </c>
      <c r="D245" s="14" t="s">
        <v>326</v>
      </c>
      <c r="E245" s="14" t="s">
        <v>554</v>
      </c>
      <c r="F245" s="14" t="s">
        <v>558</v>
      </c>
      <c r="G245" s="14" t="s">
        <v>559</v>
      </c>
      <c r="H245" s="14" t="s">
        <v>560</v>
      </c>
      <c r="I245" s="14" t="s">
        <v>560</v>
      </c>
      <c r="J245" s="14" t="s">
        <v>560</v>
      </c>
      <c r="K245" s="14" t="s">
        <v>145</v>
      </c>
      <c r="L245" s="15">
        <v>40000000000</v>
      </c>
      <c r="M245" s="15">
        <v>0</v>
      </c>
      <c r="N245" s="15">
        <v>0</v>
      </c>
      <c r="O245" s="15">
        <v>40000000000</v>
      </c>
      <c r="P245" s="15">
        <v>422360</v>
      </c>
      <c r="Q245" s="15">
        <v>13479307457</v>
      </c>
      <c r="R245" s="15">
        <v>0</v>
      </c>
      <c r="S245" s="15">
        <v>0</v>
      </c>
      <c r="T245" s="15">
        <v>26520692543</v>
      </c>
      <c r="U245" s="14" t="s">
        <v>378</v>
      </c>
      <c r="V245" s="16" t="s">
        <v>379</v>
      </c>
    </row>
    <row r="246" spans="1:22" ht="15.95" customHeight="1" x14ac:dyDescent="0.25">
      <c r="A246" s="14" t="s">
        <v>370</v>
      </c>
      <c r="B246" s="14" t="s">
        <v>371</v>
      </c>
      <c r="C246" s="14" t="s">
        <v>312</v>
      </c>
      <c r="D246" s="14" t="s">
        <v>326</v>
      </c>
      <c r="E246" s="14" t="s">
        <v>554</v>
      </c>
      <c r="F246" s="14" t="s">
        <v>558</v>
      </c>
      <c r="G246" s="14" t="s">
        <v>559</v>
      </c>
      <c r="H246" s="14" t="s">
        <v>561</v>
      </c>
      <c r="I246" s="14" t="s">
        <v>561</v>
      </c>
      <c r="J246" s="14" t="s">
        <v>561</v>
      </c>
      <c r="K246" s="14" t="s">
        <v>562</v>
      </c>
      <c r="L246" s="15">
        <v>0</v>
      </c>
      <c r="M246" s="15">
        <v>0</v>
      </c>
      <c r="N246" s="15">
        <v>5000000000</v>
      </c>
      <c r="O246" s="15">
        <v>5000000000</v>
      </c>
      <c r="P246" s="15">
        <v>0</v>
      </c>
      <c r="Q246" s="15">
        <v>193619492</v>
      </c>
      <c r="R246" s="15">
        <v>0</v>
      </c>
      <c r="S246" s="15">
        <v>0</v>
      </c>
      <c r="T246" s="15">
        <v>4806380508</v>
      </c>
      <c r="U246" s="14" t="s">
        <v>378</v>
      </c>
      <c r="V246" s="16" t="s">
        <v>379</v>
      </c>
    </row>
    <row r="247" spans="1:22" ht="15.95" customHeight="1" x14ac:dyDescent="0.25">
      <c r="A247" s="14" t="s">
        <v>370</v>
      </c>
      <c r="B247" s="14" t="s">
        <v>371</v>
      </c>
      <c r="C247" s="14" t="s">
        <v>312</v>
      </c>
      <c r="D247" s="14" t="s">
        <v>326</v>
      </c>
      <c r="E247" s="14" t="s">
        <v>554</v>
      </c>
      <c r="F247" s="14" t="s">
        <v>558</v>
      </c>
      <c r="G247" s="14" t="s">
        <v>563</v>
      </c>
      <c r="H247" s="14" t="s">
        <v>564</v>
      </c>
      <c r="I247" s="14" t="s">
        <v>564</v>
      </c>
      <c r="J247" s="14" t="s">
        <v>564</v>
      </c>
      <c r="K247" s="14" t="s">
        <v>565</v>
      </c>
      <c r="L247" s="15">
        <v>7521365000</v>
      </c>
      <c r="M247" s="15">
        <v>0</v>
      </c>
      <c r="N247" s="15">
        <v>4323751971</v>
      </c>
      <c r="O247" s="15">
        <v>11845116971</v>
      </c>
      <c r="P247" s="15">
        <v>910272000</v>
      </c>
      <c r="Q247" s="15">
        <v>8457227991</v>
      </c>
      <c r="R247" s="15">
        <v>0</v>
      </c>
      <c r="S247" s="15">
        <v>0</v>
      </c>
      <c r="T247" s="15">
        <v>3387888980</v>
      </c>
      <c r="U247" s="14" t="s">
        <v>378</v>
      </c>
      <c r="V247" s="16" t="s">
        <v>379</v>
      </c>
    </row>
    <row r="248" spans="1:22" ht="15.95" customHeight="1" x14ac:dyDescent="0.25">
      <c r="A248" s="14" t="s">
        <v>370</v>
      </c>
      <c r="B248" s="14" t="s">
        <v>371</v>
      </c>
      <c r="C248" s="14" t="s">
        <v>312</v>
      </c>
      <c r="D248" s="14" t="s">
        <v>326</v>
      </c>
      <c r="E248" s="14" t="s">
        <v>554</v>
      </c>
      <c r="F248" s="14" t="s">
        <v>558</v>
      </c>
      <c r="G248" s="14" t="s">
        <v>563</v>
      </c>
      <c r="H248" s="14" t="s">
        <v>566</v>
      </c>
      <c r="I248" s="14" t="s">
        <v>566</v>
      </c>
      <c r="J248" s="14" t="s">
        <v>566</v>
      </c>
      <c r="K248" s="14" t="s">
        <v>567</v>
      </c>
      <c r="L248" s="15">
        <v>0</v>
      </c>
      <c r="M248" s="15">
        <v>0</v>
      </c>
      <c r="N248" s="15">
        <v>12424590000</v>
      </c>
      <c r="O248" s="15">
        <v>12424590000</v>
      </c>
      <c r="P248" s="15">
        <v>0</v>
      </c>
      <c r="Q248" s="15">
        <v>12242590000</v>
      </c>
      <c r="R248" s="15">
        <v>0</v>
      </c>
      <c r="S248" s="15">
        <v>0</v>
      </c>
      <c r="T248" s="15">
        <v>182000000</v>
      </c>
      <c r="U248" s="14" t="s">
        <v>378</v>
      </c>
      <c r="V248" s="16" t="s">
        <v>379</v>
      </c>
    </row>
    <row r="249" spans="1:22" ht="15.95" customHeight="1" x14ac:dyDescent="0.25">
      <c r="A249" s="14" t="s">
        <v>370</v>
      </c>
      <c r="B249" s="14" t="s">
        <v>371</v>
      </c>
      <c r="C249" s="14" t="s">
        <v>312</v>
      </c>
      <c r="D249" s="14" t="s">
        <v>326</v>
      </c>
      <c r="E249" s="14" t="s">
        <v>568</v>
      </c>
      <c r="F249" s="14" t="s">
        <v>568</v>
      </c>
      <c r="G249" s="14" t="s">
        <v>568</v>
      </c>
      <c r="H249" s="14" t="s">
        <v>568</v>
      </c>
      <c r="I249" s="14" t="s">
        <v>568</v>
      </c>
      <c r="J249" s="14" t="s">
        <v>568</v>
      </c>
      <c r="K249" s="14" t="s">
        <v>201</v>
      </c>
      <c r="L249" s="15">
        <v>0</v>
      </c>
      <c r="M249" s="15">
        <v>0</v>
      </c>
      <c r="N249" s="15">
        <v>0</v>
      </c>
      <c r="O249" s="15">
        <v>0</v>
      </c>
      <c r="P249" s="15">
        <v>200412095.93000001</v>
      </c>
      <c r="Q249" s="15">
        <v>1104139080.3499999</v>
      </c>
      <c r="R249" s="15">
        <v>0</v>
      </c>
      <c r="S249" s="15">
        <v>0</v>
      </c>
      <c r="T249" s="15">
        <v>-1104139080.3499999</v>
      </c>
      <c r="U249" s="14" t="s">
        <v>378</v>
      </c>
      <c r="V249" s="16" t="s">
        <v>379</v>
      </c>
    </row>
    <row r="250" spans="1:22" ht="15.95" customHeight="1" x14ac:dyDescent="0.25">
      <c r="A250" s="14" t="s">
        <v>370</v>
      </c>
      <c r="B250" s="14" t="s">
        <v>371</v>
      </c>
      <c r="C250" s="14" t="s">
        <v>312</v>
      </c>
      <c r="D250" s="14" t="s">
        <v>326</v>
      </c>
      <c r="E250" s="14" t="s">
        <v>569</v>
      </c>
      <c r="F250" s="14" t="s">
        <v>570</v>
      </c>
      <c r="G250" s="14" t="s">
        <v>571</v>
      </c>
      <c r="H250" s="14" t="s">
        <v>572</v>
      </c>
      <c r="I250" s="14" t="s">
        <v>572</v>
      </c>
      <c r="J250" s="14" t="s">
        <v>572</v>
      </c>
      <c r="K250" s="14" t="s">
        <v>573</v>
      </c>
      <c r="L250" s="15">
        <v>916237208000</v>
      </c>
      <c r="M250" s="15">
        <v>0</v>
      </c>
      <c r="N250" s="15">
        <v>0</v>
      </c>
      <c r="O250" s="15">
        <v>916237208000</v>
      </c>
      <c r="P250" s="15">
        <v>0</v>
      </c>
      <c r="Q250" s="15">
        <v>0</v>
      </c>
      <c r="R250" s="15">
        <v>0</v>
      </c>
      <c r="S250" s="15">
        <v>0</v>
      </c>
      <c r="T250" s="15">
        <v>916237208000</v>
      </c>
      <c r="U250" s="14" t="s">
        <v>378</v>
      </c>
      <c r="V250" s="16" t="s">
        <v>379</v>
      </c>
    </row>
    <row r="251" spans="1:22" ht="15.95" customHeight="1" x14ac:dyDescent="0.25">
      <c r="A251" s="14" t="s">
        <v>370</v>
      </c>
      <c r="B251" s="14" t="s">
        <v>371</v>
      </c>
      <c r="C251" s="14" t="s">
        <v>312</v>
      </c>
      <c r="D251" s="14" t="s">
        <v>326</v>
      </c>
      <c r="E251" s="14" t="s">
        <v>569</v>
      </c>
      <c r="F251" s="14" t="s">
        <v>570</v>
      </c>
      <c r="G251" s="14" t="s">
        <v>574</v>
      </c>
      <c r="H251" s="14" t="s">
        <v>574</v>
      </c>
      <c r="I251" s="14" t="s">
        <v>574</v>
      </c>
      <c r="J251" s="14" t="s">
        <v>574</v>
      </c>
      <c r="K251" s="14" t="s">
        <v>575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599997819264</v>
      </c>
      <c r="R251" s="15">
        <v>0</v>
      </c>
      <c r="S251" s="15">
        <v>0</v>
      </c>
      <c r="T251" s="15">
        <v>-599997819264</v>
      </c>
      <c r="U251" s="14" t="s">
        <v>378</v>
      </c>
      <c r="V251" s="16" t="s">
        <v>379</v>
      </c>
    </row>
    <row r="252" spans="1:22" ht="15.95" customHeight="1" x14ac:dyDescent="0.25">
      <c r="A252" s="14" t="s">
        <v>370</v>
      </c>
      <c r="B252" s="14" t="s">
        <v>371</v>
      </c>
      <c r="C252" s="14" t="s">
        <v>312</v>
      </c>
      <c r="D252" s="14" t="s">
        <v>326</v>
      </c>
      <c r="E252" s="14" t="s">
        <v>569</v>
      </c>
      <c r="F252" s="14" t="s">
        <v>576</v>
      </c>
      <c r="G252" s="14" t="s">
        <v>577</v>
      </c>
      <c r="H252" s="14" t="s">
        <v>578</v>
      </c>
      <c r="I252" s="14" t="s">
        <v>579</v>
      </c>
      <c r="J252" s="14" t="s">
        <v>579</v>
      </c>
      <c r="K252" s="14" t="s">
        <v>580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208907926987</v>
      </c>
      <c r="R252" s="15">
        <v>0</v>
      </c>
      <c r="S252" s="15">
        <v>0</v>
      </c>
      <c r="T252" s="15">
        <v>-208907926987</v>
      </c>
      <c r="U252" s="14" t="s">
        <v>378</v>
      </c>
      <c r="V252" s="16" t="s">
        <v>379</v>
      </c>
    </row>
    <row r="253" spans="1:22" ht="15.95" customHeight="1" x14ac:dyDescent="0.25">
      <c r="A253" s="14" t="s">
        <v>370</v>
      </c>
      <c r="B253" s="14" t="s">
        <v>371</v>
      </c>
      <c r="C253" s="14" t="s">
        <v>312</v>
      </c>
      <c r="D253" s="14" t="s">
        <v>326</v>
      </c>
      <c r="E253" s="14" t="s">
        <v>569</v>
      </c>
      <c r="F253" s="14" t="s">
        <v>576</v>
      </c>
      <c r="G253" s="14" t="s">
        <v>577</v>
      </c>
      <c r="H253" s="14" t="s">
        <v>581</v>
      </c>
      <c r="I253" s="14" t="s">
        <v>581</v>
      </c>
      <c r="J253" s="14" t="s">
        <v>581</v>
      </c>
      <c r="K253" s="14" t="s">
        <v>573</v>
      </c>
      <c r="L253" s="15">
        <v>140512466000</v>
      </c>
      <c r="M253" s="15">
        <v>0</v>
      </c>
      <c r="N253" s="15">
        <v>0</v>
      </c>
      <c r="O253" s="15">
        <v>140512466000</v>
      </c>
      <c r="P253" s="15">
        <v>0</v>
      </c>
      <c r="Q253" s="15">
        <v>0</v>
      </c>
      <c r="R253" s="15">
        <v>0</v>
      </c>
      <c r="S253" s="15">
        <v>0</v>
      </c>
      <c r="T253" s="15">
        <v>140512466000</v>
      </c>
      <c r="U253" s="14" t="s">
        <v>378</v>
      </c>
      <c r="V253" s="16" t="s">
        <v>379</v>
      </c>
    </row>
    <row r="254" spans="1:22" ht="15.95" customHeight="1" x14ac:dyDescent="0.25">
      <c r="A254" s="14" t="s">
        <v>370</v>
      </c>
      <c r="B254" s="14" t="s">
        <v>371</v>
      </c>
      <c r="C254" s="14" t="s">
        <v>312</v>
      </c>
      <c r="D254" s="14" t="s">
        <v>326</v>
      </c>
      <c r="E254" s="14" t="s">
        <v>355</v>
      </c>
      <c r="F254" s="14" t="s">
        <v>356</v>
      </c>
      <c r="G254" s="14" t="s">
        <v>582</v>
      </c>
      <c r="H254" s="14" t="s">
        <v>582</v>
      </c>
      <c r="I254" s="14" t="s">
        <v>582</v>
      </c>
      <c r="J254" s="14" t="s">
        <v>582</v>
      </c>
      <c r="K254" s="14" t="s">
        <v>155</v>
      </c>
      <c r="L254" s="15">
        <v>23038486000</v>
      </c>
      <c r="M254" s="15">
        <v>0</v>
      </c>
      <c r="N254" s="15">
        <v>0</v>
      </c>
      <c r="O254" s="15">
        <v>23038486000</v>
      </c>
      <c r="P254" s="15">
        <v>0</v>
      </c>
      <c r="Q254" s="15">
        <v>23038486000</v>
      </c>
      <c r="R254" s="15">
        <v>0</v>
      </c>
      <c r="S254" s="15">
        <v>0</v>
      </c>
      <c r="T254" s="15">
        <v>0</v>
      </c>
      <c r="U254" s="14" t="s">
        <v>378</v>
      </c>
      <c r="V254" s="16" t="s">
        <v>379</v>
      </c>
    </row>
    <row r="255" spans="1:22" ht="15.95" customHeight="1" x14ac:dyDescent="0.25">
      <c r="A255" s="14" t="s">
        <v>370</v>
      </c>
      <c r="B255" s="14" t="s">
        <v>371</v>
      </c>
      <c r="C255" s="14" t="s">
        <v>312</v>
      </c>
      <c r="D255" s="14" t="s">
        <v>326</v>
      </c>
      <c r="E255" s="14" t="s">
        <v>355</v>
      </c>
      <c r="F255" s="14" t="s">
        <v>356</v>
      </c>
      <c r="G255" s="14" t="s">
        <v>583</v>
      </c>
      <c r="H255" s="14" t="s">
        <v>583</v>
      </c>
      <c r="I255" s="14" t="s">
        <v>583</v>
      </c>
      <c r="J255" s="14" t="s">
        <v>583</v>
      </c>
      <c r="K255" s="14" t="s">
        <v>584</v>
      </c>
      <c r="L255" s="15">
        <v>153959833000</v>
      </c>
      <c r="M255" s="15">
        <v>0</v>
      </c>
      <c r="N255" s="15">
        <v>47788328931</v>
      </c>
      <c r="O255" s="15">
        <v>201748161931</v>
      </c>
      <c r="P255" s="15">
        <v>0</v>
      </c>
      <c r="Q255" s="15">
        <v>201748161931</v>
      </c>
      <c r="R255" s="15">
        <v>0</v>
      </c>
      <c r="S255" s="15">
        <v>0</v>
      </c>
      <c r="T255" s="15">
        <v>0</v>
      </c>
      <c r="U255" s="14" t="s">
        <v>378</v>
      </c>
      <c r="V255" s="16" t="s">
        <v>379</v>
      </c>
    </row>
    <row r="256" spans="1:22" ht="15.95" customHeight="1" x14ac:dyDescent="0.25">
      <c r="A256" s="14" t="s">
        <v>370</v>
      </c>
      <c r="B256" s="14" t="s">
        <v>371</v>
      </c>
      <c r="C256" s="14" t="s">
        <v>312</v>
      </c>
      <c r="D256" s="14" t="s">
        <v>326</v>
      </c>
      <c r="E256" s="14" t="s">
        <v>355</v>
      </c>
      <c r="F256" s="14" t="s">
        <v>356</v>
      </c>
      <c r="G256" s="14" t="s">
        <v>357</v>
      </c>
      <c r="H256" s="14" t="s">
        <v>357</v>
      </c>
      <c r="I256" s="14" t="s">
        <v>357</v>
      </c>
      <c r="J256" s="14" t="s">
        <v>357</v>
      </c>
      <c r="K256" s="14" t="s">
        <v>158</v>
      </c>
      <c r="L256" s="15">
        <v>585993174000</v>
      </c>
      <c r="M256" s="15">
        <v>5112581000</v>
      </c>
      <c r="N256" s="15">
        <v>247612581000</v>
      </c>
      <c r="O256" s="15">
        <v>833605755000</v>
      </c>
      <c r="P256" s="15">
        <v>0</v>
      </c>
      <c r="Q256" s="15">
        <v>828493174000</v>
      </c>
      <c r="R256" s="15">
        <v>0</v>
      </c>
      <c r="S256" s="15">
        <v>0</v>
      </c>
      <c r="T256" s="15">
        <v>5112581000</v>
      </c>
      <c r="U256" s="14" t="s">
        <v>378</v>
      </c>
      <c r="V256" s="16" t="s">
        <v>379</v>
      </c>
    </row>
    <row r="257" spans="1:22" ht="15.95" customHeight="1" x14ac:dyDescent="0.25">
      <c r="A257" s="14" t="s">
        <v>370</v>
      </c>
      <c r="B257" s="14" t="s">
        <v>371</v>
      </c>
      <c r="C257" s="14" t="s">
        <v>312</v>
      </c>
      <c r="D257" s="14" t="s">
        <v>326</v>
      </c>
      <c r="E257" s="14" t="s">
        <v>355</v>
      </c>
      <c r="F257" s="14" t="s">
        <v>585</v>
      </c>
      <c r="G257" s="14" t="s">
        <v>586</v>
      </c>
      <c r="H257" s="14" t="s">
        <v>586</v>
      </c>
      <c r="I257" s="14" t="s">
        <v>586</v>
      </c>
      <c r="J257" s="14" t="s">
        <v>586</v>
      </c>
      <c r="K257" s="14" t="s">
        <v>587</v>
      </c>
      <c r="L257" s="15">
        <v>1588988000</v>
      </c>
      <c r="M257" s="15">
        <v>0</v>
      </c>
      <c r="N257" s="15">
        <v>0</v>
      </c>
      <c r="O257" s="15">
        <v>1588988000</v>
      </c>
      <c r="P257" s="15">
        <v>0</v>
      </c>
      <c r="Q257" s="15">
        <v>1588988000</v>
      </c>
      <c r="R257" s="15">
        <v>0</v>
      </c>
      <c r="S257" s="15">
        <v>0</v>
      </c>
      <c r="T257" s="15">
        <v>0</v>
      </c>
      <c r="U257" s="14" t="s">
        <v>378</v>
      </c>
      <c r="V257" s="16" t="s">
        <v>379</v>
      </c>
    </row>
    <row r="258" spans="1:22" ht="15.95" customHeight="1" x14ac:dyDescent="0.25">
      <c r="A258" s="14" t="s">
        <v>370</v>
      </c>
      <c r="B258" s="14" t="s">
        <v>371</v>
      </c>
      <c r="C258" s="14" t="s">
        <v>312</v>
      </c>
      <c r="D258" s="14" t="s">
        <v>326</v>
      </c>
      <c r="E258" s="14" t="s">
        <v>355</v>
      </c>
      <c r="F258" s="14" t="s">
        <v>585</v>
      </c>
      <c r="G258" s="14" t="s">
        <v>588</v>
      </c>
      <c r="H258" s="14" t="s">
        <v>588</v>
      </c>
      <c r="I258" s="14" t="s">
        <v>588</v>
      </c>
      <c r="J258" s="14" t="s">
        <v>588</v>
      </c>
      <c r="K258" s="14" t="s">
        <v>589</v>
      </c>
      <c r="L258" s="15">
        <v>147788039000</v>
      </c>
      <c r="M258" s="15">
        <v>0</v>
      </c>
      <c r="N258" s="15">
        <v>0</v>
      </c>
      <c r="O258" s="15">
        <v>147788039000</v>
      </c>
      <c r="P258" s="15">
        <v>0</v>
      </c>
      <c r="Q258" s="15">
        <v>147788039000</v>
      </c>
      <c r="R258" s="15">
        <v>0</v>
      </c>
      <c r="S258" s="15">
        <v>0</v>
      </c>
      <c r="T258" s="15">
        <v>0</v>
      </c>
      <c r="U258" s="14" t="s">
        <v>378</v>
      </c>
      <c r="V258" s="16" t="s">
        <v>379</v>
      </c>
    </row>
    <row r="259" spans="1:22" ht="15.95" customHeight="1" x14ac:dyDescent="0.25">
      <c r="A259" s="14" t="s">
        <v>370</v>
      </c>
      <c r="B259" s="14" t="s">
        <v>371</v>
      </c>
      <c r="C259" s="14" t="s">
        <v>312</v>
      </c>
      <c r="D259" s="14" t="s">
        <v>326</v>
      </c>
      <c r="E259" s="14" t="s">
        <v>355</v>
      </c>
      <c r="F259" s="14" t="s">
        <v>585</v>
      </c>
      <c r="G259" s="14" t="s">
        <v>590</v>
      </c>
      <c r="H259" s="14" t="s">
        <v>590</v>
      </c>
      <c r="I259" s="14" t="s">
        <v>590</v>
      </c>
      <c r="J259" s="14" t="s">
        <v>590</v>
      </c>
      <c r="K259" s="14" t="s">
        <v>591</v>
      </c>
      <c r="L259" s="15">
        <v>107367022000</v>
      </c>
      <c r="M259" s="15">
        <v>0</v>
      </c>
      <c r="N259" s="15">
        <v>0</v>
      </c>
      <c r="O259" s="15">
        <v>107367022000</v>
      </c>
      <c r="P259" s="15">
        <v>0</v>
      </c>
      <c r="Q259" s="15">
        <v>107367022000</v>
      </c>
      <c r="R259" s="15">
        <v>0</v>
      </c>
      <c r="S259" s="15">
        <v>0</v>
      </c>
      <c r="T259" s="15">
        <v>0</v>
      </c>
      <c r="U259" s="14" t="s">
        <v>378</v>
      </c>
      <c r="V259" s="16" t="s">
        <v>379</v>
      </c>
    </row>
    <row r="260" spans="1:22" ht="15.95" customHeight="1" x14ac:dyDescent="0.25">
      <c r="A260" s="14" t="s">
        <v>370</v>
      </c>
      <c r="B260" s="14" t="s">
        <v>371</v>
      </c>
      <c r="C260" s="14" t="s">
        <v>312</v>
      </c>
      <c r="D260" s="14" t="s">
        <v>326</v>
      </c>
      <c r="E260" s="14" t="s">
        <v>592</v>
      </c>
      <c r="F260" s="14" t="s">
        <v>593</v>
      </c>
      <c r="G260" s="14" t="s">
        <v>594</v>
      </c>
      <c r="H260" s="14" t="s">
        <v>594</v>
      </c>
      <c r="I260" s="14" t="s">
        <v>594</v>
      </c>
      <c r="J260" s="14" t="s">
        <v>594</v>
      </c>
      <c r="K260" s="14" t="s">
        <v>595</v>
      </c>
      <c r="L260" s="15">
        <v>0</v>
      </c>
      <c r="M260" s="15">
        <v>0</v>
      </c>
      <c r="N260" s="15">
        <v>0</v>
      </c>
      <c r="O260" s="15">
        <v>0</v>
      </c>
      <c r="P260" s="15">
        <v>267370900</v>
      </c>
      <c r="Q260" s="15">
        <v>996008877</v>
      </c>
      <c r="R260" s="15">
        <v>0</v>
      </c>
      <c r="S260" s="15">
        <v>0</v>
      </c>
      <c r="T260" s="15">
        <v>-996008877</v>
      </c>
      <c r="U260" s="14" t="s">
        <v>378</v>
      </c>
      <c r="V260" s="16" t="s">
        <v>379</v>
      </c>
    </row>
    <row r="261" spans="1:22" ht="15.95" customHeight="1" x14ac:dyDescent="0.25">
      <c r="A261" s="14" t="s">
        <v>370</v>
      </c>
      <c r="B261" s="14" t="s">
        <v>371</v>
      </c>
      <c r="C261" s="14" t="s">
        <v>312</v>
      </c>
      <c r="D261" s="14" t="s">
        <v>326</v>
      </c>
      <c r="E261" s="14" t="s">
        <v>592</v>
      </c>
      <c r="F261" s="14" t="s">
        <v>596</v>
      </c>
      <c r="G261" s="14" t="s">
        <v>596</v>
      </c>
      <c r="H261" s="14" t="s">
        <v>596</v>
      </c>
      <c r="I261" s="14" t="s">
        <v>596</v>
      </c>
      <c r="J261" s="14" t="s">
        <v>596</v>
      </c>
      <c r="K261" s="14" t="s">
        <v>597</v>
      </c>
      <c r="L261" s="15">
        <v>0</v>
      </c>
      <c r="M261" s="15">
        <v>0</v>
      </c>
      <c r="N261" s="15">
        <v>0</v>
      </c>
      <c r="O261" s="15">
        <v>0</v>
      </c>
      <c r="P261" s="15">
        <v>47183100</v>
      </c>
      <c r="Q261" s="15">
        <v>73577079</v>
      </c>
      <c r="R261" s="15">
        <v>0</v>
      </c>
      <c r="S261" s="15">
        <v>0</v>
      </c>
      <c r="T261" s="15">
        <v>-73577079</v>
      </c>
      <c r="U261" s="14" t="s">
        <v>378</v>
      </c>
      <c r="V261" s="16" t="s">
        <v>379</v>
      </c>
    </row>
    <row r="262" spans="1:22" ht="15.95" customHeight="1" x14ac:dyDescent="0.25">
      <c r="A262" s="14" t="s">
        <v>370</v>
      </c>
      <c r="B262" s="14" t="s">
        <v>371</v>
      </c>
      <c r="C262" s="14" t="s">
        <v>312</v>
      </c>
      <c r="D262" s="14" t="s">
        <v>326</v>
      </c>
      <c r="E262" s="14" t="s">
        <v>327</v>
      </c>
      <c r="F262" s="14" t="s">
        <v>328</v>
      </c>
      <c r="G262" s="14" t="s">
        <v>598</v>
      </c>
      <c r="H262" s="14" t="s">
        <v>599</v>
      </c>
      <c r="I262" s="14" t="s">
        <v>600</v>
      </c>
      <c r="J262" s="14" t="s">
        <v>600</v>
      </c>
      <c r="K262" s="14" t="s">
        <v>165</v>
      </c>
      <c r="L262" s="15">
        <v>5857366000</v>
      </c>
      <c r="M262" s="15">
        <v>0</v>
      </c>
      <c r="N262" s="15">
        <v>0</v>
      </c>
      <c r="O262" s="15">
        <v>5857366000</v>
      </c>
      <c r="P262" s="15">
        <v>144428026.53</v>
      </c>
      <c r="Q262" s="15">
        <v>1643897849.8099999</v>
      </c>
      <c r="R262" s="15">
        <v>0</v>
      </c>
      <c r="S262" s="15">
        <v>0</v>
      </c>
      <c r="T262" s="15">
        <v>4213468150.1900001</v>
      </c>
      <c r="U262" s="14" t="s">
        <v>378</v>
      </c>
      <c r="V262" s="16" t="s">
        <v>379</v>
      </c>
    </row>
    <row r="263" spans="1:22" ht="15.95" customHeight="1" x14ac:dyDescent="0.25">
      <c r="A263" s="14" t="s">
        <v>370</v>
      </c>
      <c r="B263" s="14" t="s">
        <v>371</v>
      </c>
      <c r="C263" s="14" t="s">
        <v>312</v>
      </c>
      <c r="D263" s="14" t="s">
        <v>326</v>
      </c>
      <c r="E263" s="14" t="s">
        <v>327</v>
      </c>
      <c r="F263" s="14" t="s">
        <v>328</v>
      </c>
      <c r="G263" s="14" t="s">
        <v>598</v>
      </c>
      <c r="H263" s="14" t="s">
        <v>599</v>
      </c>
      <c r="I263" s="14" t="s">
        <v>601</v>
      </c>
      <c r="J263" s="14" t="s">
        <v>601</v>
      </c>
      <c r="K263" s="14" t="s">
        <v>602</v>
      </c>
      <c r="L263" s="15">
        <v>0</v>
      </c>
      <c r="M263" s="15">
        <v>0</v>
      </c>
      <c r="N263" s="15">
        <v>0</v>
      </c>
      <c r="O263" s="15">
        <v>0</v>
      </c>
      <c r="P263" s="15">
        <v>5614003.2300000004</v>
      </c>
      <c r="Q263" s="15">
        <v>94932039.799999997</v>
      </c>
      <c r="R263" s="15">
        <v>0</v>
      </c>
      <c r="S263" s="15">
        <v>0</v>
      </c>
      <c r="T263" s="15">
        <v>-94932039.799999997</v>
      </c>
      <c r="U263" s="14" t="s">
        <v>378</v>
      </c>
      <c r="V263" s="16" t="s">
        <v>379</v>
      </c>
    </row>
    <row r="264" spans="1:22" ht="15.95" customHeight="1" x14ac:dyDescent="0.25">
      <c r="A264" s="14" t="s">
        <v>370</v>
      </c>
      <c r="B264" s="14" t="s">
        <v>371</v>
      </c>
      <c r="C264" s="14" t="s">
        <v>312</v>
      </c>
      <c r="D264" s="14" t="s">
        <v>326</v>
      </c>
      <c r="E264" s="14" t="s">
        <v>327</v>
      </c>
      <c r="F264" s="14" t="s">
        <v>328</v>
      </c>
      <c r="G264" s="14" t="s">
        <v>598</v>
      </c>
      <c r="H264" s="14" t="s">
        <v>599</v>
      </c>
      <c r="I264" s="14" t="s">
        <v>603</v>
      </c>
      <c r="J264" s="14" t="s">
        <v>603</v>
      </c>
      <c r="K264" s="14" t="s">
        <v>168</v>
      </c>
      <c r="L264" s="15">
        <v>0</v>
      </c>
      <c r="M264" s="15">
        <v>0</v>
      </c>
      <c r="N264" s="15">
        <v>0</v>
      </c>
      <c r="O264" s="15">
        <v>0</v>
      </c>
      <c r="P264" s="15">
        <v>38781201.140000001</v>
      </c>
      <c r="Q264" s="15">
        <v>457426990.08999997</v>
      </c>
      <c r="R264" s="15">
        <v>0</v>
      </c>
      <c r="S264" s="15">
        <v>0</v>
      </c>
      <c r="T264" s="15">
        <v>-457426990.08999997</v>
      </c>
      <c r="U264" s="14" t="s">
        <v>378</v>
      </c>
      <c r="V264" s="16" t="s">
        <v>379</v>
      </c>
    </row>
    <row r="265" spans="1:22" ht="15.95" customHeight="1" x14ac:dyDescent="0.25">
      <c r="A265" s="14" t="s">
        <v>370</v>
      </c>
      <c r="B265" s="14" t="s">
        <v>371</v>
      </c>
      <c r="C265" s="14" t="s">
        <v>312</v>
      </c>
      <c r="D265" s="14" t="s">
        <v>326</v>
      </c>
      <c r="E265" s="14" t="s">
        <v>327</v>
      </c>
      <c r="F265" s="14" t="s">
        <v>328</v>
      </c>
      <c r="G265" s="14" t="s">
        <v>598</v>
      </c>
      <c r="H265" s="14" t="s">
        <v>604</v>
      </c>
      <c r="I265" s="14" t="s">
        <v>605</v>
      </c>
      <c r="J265" s="14" t="s">
        <v>605</v>
      </c>
      <c r="K265" s="14" t="s">
        <v>170</v>
      </c>
      <c r="L265" s="15">
        <v>762200000</v>
      </c>
      <c r="M265" s="15">
        <v>0</v>
      </c>
      <c r="N265" s="15">
        <v>0</v>
      </c>
      <c r="O265" s="15">
        <v>762200000</v>
      </c>
      <c r="P265" s="15">
        <v>258907556</v>
      </c>
      <c r="Q265" s="15">
        <v>821519073</v>
      </c>
      <c r="R265" s="15">
        <v>0</v>
      </c>
      <c r="S265" s="15">
        <v>0</v>
      </c>
      <c r="T265" s="15">
        <v>-59319073</v>
      </c>
      <c r="U265" s="14" t="s">
        <v>378</v>
      </c>
      <c r="V265" s="16" t="s">
        <v>379</v>
      </c>
    </row>
    <row r="266" spans="1:22" ht="15.95" customHeight="1" x14ac:dyDescent="0.25">
      <c r="A266" s="14" t="s">
        <v>370</v>
      </c>
      <c r="B266" s="14" t="s">
        <v>371</v>
      </c>
      <c r="C266" s="14" t="s">
        <v>312</v>
      </c>
      <c r="D266" s="14" t="s">
        <v>326</v>
      </c>
      <c r="E266" s="14" t="s">
        <v>327</v>
      </c>
      <c r="F266" s="14" t="s">
        <v>328</v>
      </c>
      <c r="G266" s="14" t="s">
        <v>598</v>
      </c>
      <c r="H266" s="14" t="s">
        <v>604</v>
      </c>
      <c r="I266" s="14" t="s">
        <v>606</v>
      </c>
      <c r="J266" s="14" t="s">
        <v>606</v>
      </c>
      <c r="K266" s="14" t="s">
        <v>172</v>
      </c>
      <c r="L266" s="15">
        <v>267800000</v>
      </c>
      <c r="M266" s="15">
        <v>0</v>
      </c>
      <c r="N266" s="15">
        <v>0</v>
      </c>
      <c r="O266" s="15">
        <v>267800000</v>
      </c>
      <c r="P266" s="15">
        <v>0</v>
      </c>
      <c r="Q266" s="15">
        <v>0</v>
      </c>
      <c r="R266" s="15">
        <v>0</v>
      </c>
      <c r="S266" s="15">
        <v>0</v>
      </c>
      <c r="T266" s="15">
        <v>267800000</v>
      </c>
      <c r="U266" s="14" t="s">
        <v>378</v>
      </c>
      <c r="V266" s="16" t="s">
        <v>379</v>
      </c>
    </row>
    <row r="267" spans="1:22" ht="15.95" customHeight="1" x14ac:dyDescent="0.25">
      <c r="A267" s="14" t="s">
        <v>370</v>
      </c>
      <c r="B267" s="14" t="s">
        <v>371</v>
      </c>
      <c r="C267" s="14" t="s">
        <v>312</v>
      </c>
      <c r="D267" s="14" t="s">
        <v>326</v>
      </c>
      <c r="E267" s="14" t="s">
        <v>327</v>
      </c>
      <c r="F267" s="14" t="s">
        <v>328</v>
      </c>
      <c r="G267" s="14" t="s">
        <v>598</v>
      </c>
      <c r="H267" s="14" t="s">
        <v>607</v>
      </c>
      <c r="I267" s="14" t="s">
        <v>608</v>
      </c>
      <c r="J267" s="14" t="s">
        <v>608</v>
      </c>
      <c r="K267" s="14" t="s">
        <v>174</v>
      </c>
      <c r="L267" s="15">
        <v>429534000</v>
      </c>
      <c r="M267" s="15">
        <v>0</v>
      </c>
      <c r="N267" s="15">
        <v>0</v>
      </c>
      <c r="O267" s="15">
        <v>429534000</v>
      </c>
      <c r="P267" s="15">
        <v>18908848.440000001</v>
      </c>
      <c r="Q267" s="15">
        <v>313501448.89999998</v>
      </c>
      <c r="R267" s="15">
        <v>0</v>
      </c>
      <c r="S267" s="15">
        <v>0</v>
      </c>
      <c r="T267" s="15">
        <v>116032551.09999999</v>
      </c>
      <c r="U267" s="14" t="s">
        <v>378</v>
      </c>
      <c r="V267" s="16" t="s">
        <v>379</v>
      </c>
    </row>
    <row r="268" spans="1:22" ht="15.95" customHeight="1" x14ac:dyDescent="0.25">
      <c r="A268" s="14" t="s">
        <v>370</v>
      </c>
      <c r="B268" s="14" t="s">
        <v>371</v>
      </c>
      <c r="C268" s="14" t="s">
        <v>312</v>
      </c>
      <c r="D268" s="14" t="s">
        <v>326</v>
      </c>
      <c r="E268" s="14" t="s">
        <v>327</v>
      </c>
      <c r="F268" s="14" t="s">
        <v>328</v>
      </c>
      <c r="G268" s="14" t="s">
        <v>598</v>
      </c>
      <c r="H268" s="14" t="s">
        <v>607</v>
      </c>
      <c r="I268" s="14" t="s">
        <v>609</v>
      </c>
      <c r="J268" s="14" t="s">
        <v>609</v>
      </c>
      <c r="K268" s="14" t="s">
        <v>176</v>
      </c>
      <c r="L268" s="15">
        <v>741855000</v>
      </c>
      <c r="M268" s="15">
        <v>0</v>
      </c>
      <c r="N268" s="15">
        <v>0</v>
      </c>
      <c r="O268" s="15">
        <v>741855000</v>
      </c>
      <c r="P268" s="15">
        <v>14181636.34</v>
      </c>
      <c r="Q268" s="15">
        <v>538667530.22000003</v>
      </c>
      <c r="R268" s="15">
        <v>0</v>
      </c>
      <c r="S268" s="15">
        <v>0</v>
      </c>
      <c r="T268" s="15">
        <v>203187469.78</v>
      </c>
      <c r="U268" s="14" t="s">
        <v>378</v>
      </c>
      <c r="V268" s="16" t="s">
        <v>379</v>
      </c>
    </row>
    <row r="269" spans="1:22" ht="15.95" customHeight="1" x14ac:dyDescent="0.25">
      <c r="A269" s="14" t="s">
        <v>370</v>
      </c>
      <c r="B269" s="14" t="s">
        <v>371</v>
      </c>
      <c r="C269" s="14" t="s">
        <v>312</v>
      </c>
      <c r="D269" s="14" t="s">
        <v>326</v>
      </c>
      <c r="E269" s="14" t="s">
        <v>327</v>
      </c>
      <c r="F269" s="14" t="s">
        <v>328</v>
      </c>
      <c r="G269" s="14" t="s">
        <v>598</v>
      </c>
      <c r="H269" s="14" t="s">
        <v>607</v>
      </c>
      <c r="I269" s="14" t="s">
        <v>610</v>
      </c>
      <c r="J269" s="14" t="s">
        <v>610</v>
      </c>
      <c r="K269" s="14" t="s">
        <v>178</v>
      </c>
      <c r="L269" s="15">
        <v>3093141000</v>
      </c>
      <c r="M269" s="15">
        <v>0</v>
      </c>
      <c r="N269" s="15">
        <v>0</v>
      </c>
      <c r="O269" s="15">
        <v>3093141000</v>
      </c>
      <c r="P269" s="15">
        <v>203270133.44999999</v>
      </c>
      <c r="Q269" s="15">
        <v>1857731295.04</v>
      </c>
      <c r="R269" s="15">
        <v>0</v>
      </c>
      <c r="S269" s="15">
        <v>0</v>
      </c>
      <c r="T269" s="15">
        <v>1235409704.96</v>
      </c>
      <c r="U269" s="14" t="s">
        <v>378</v>
      </c>
      <c r="V269" s="16" t="s">
        <v>379</v>
      </c>
    </row>
    <row r="270" spans="1:22" ht="15.95" customHeight="1" x14ac:dyDescent="0.25">
      <c r="A270" s="14" t="s">
        <v>370</v>
      </c>
      <c r="B270" s="14" t="s">
        <v>371</v>
      </c>
      <c r="C270" s="14" t="s">
        <v>312</v>
      </c>
      <c r="D270" s="14" t="s">
        <v>326</v>
      </c>
      <c r="E270" s="14" t="s">
        <v>327</v>
      </c>
      <c r="F270" s="14" t="s">
        <v>328</v>
      </c>
      <c r="G270" s="14" t="s">
        <v>598</v>
      </c>
      <c r="H270" s="14" t="s">
        <v>611</v>
      </c>
      <c r="I270" s="14" t="s">
        <v>611</v>
      </c>
      <c r="J270" s="14" t="s">
        <v>611</v>
      </c>
      <c r="K270" s="14" t="s">
        <v>612</v>
      </c>
      <c r="L270" s="15">
        <v>0</v>
      </c>
      <c r="M270" s="15">
        <v>0</v>
      </c>
      <c r="N270" s="15">
        <v>0</v>
      </c>
      <c r="O270" s="15">
        <v>0</v>
      </c>
      <c r="P270" s="15">
        <v>70956611</v>
      </c>
      <c r="Q270" s="15">
        <v>761484699</v>
      </c>
      <c r="R270" s="15">
        <v>0</v>
      </c>
      <c r="S270" s="15">
        <v>0</v>
      </c>
      <c r="T270" s="15">
        <v>-761484699</v>
      </c>
      <c r="U270" s="14" t="s">
        <v>378</v>
      </c>
      <c r="V270" s="16" t="s">
        <v>379</v>
      </c>
    </row>
    <row r="271" spans="1:22" ht="15.95" customHeight="1" x14ac:dyDescent="0.25">
      <c r="A271" s="14" t="s">
        <v>370</v>
      </c>
      <c r="B271" s="14" t="s">
        <v>371</v>
      </c>
      <c r="C271" s="14" t="s">
        <v>312</v>
      </c>
      <c r="D271" s="14" t="s">
        <v>326</v>
      </c>
      <c r="E271" s="14" t="s">
        <v>327</v>
      </c>
      <c r="F271" s="14" t="s">
        <v>328</v>
      </c>
      <c r="G271" s="14" t="s">
        <v>598</v>
      </c>
      <c r="H271" s="14" t="s">
        <v>613</v>
      </c>
      <c r="I271" s="14" t="s">
        <v>613</v>
      </c>
      <c r="J271" s="14" t="s">
        <v>613</v>
      </c>
      <c r="K271" s="14" t="s">
        <v>614</v>
      </c>
      <c r="L271" s="15">
        <v>297695000</v>
      </c>
      <c r="M271" s="15">
        <v>0</v>
      </c>
      <c r="N271" s="15">
        <v>0</v>
      </c>
      <c r="O271" s="15">
        <v>297695000</v>
      </c>
      <c r="P271" s="15">
        <v>14952378</v>
      </c>
      <c r="Q271" s="15">
        <v>155012047</v>
      </c>
      <c r="R271" s="15">
        <v>0</v>
      </c>
      <c r="S271" s="15">
        <v>0</v>
      </c>
      <c r="T271" s="15">
        <v>142682953</v>
      </c>
      <c r="U271" s="14" t="s">
        <v>378</v>
      </c>
      <c r="V271" s="16" t="s">
        <v>379</v>
      </c>
    </row>
    <row r="272" spans="1:22" ht="15.95" customHeight="1" x14ac:dyDescent="0.25">
      <c r="A272" s="14" t="s">
        <v>370</v>
      </c>
      <c r="B272" s="14" t="s">
        <v>371</v>
      </c>
      <c r="C272" s="14" t="s">
        <v>312</v>
      </c>
      <c r="D272" s="14" t="s">
        <v>326</v>
      </c>
      <c r="E272" s="14" t="s">
        <v>327</v>
      </c>
      <c r="F272" s="14" t="s">
        <v>328</v>
      </c>
      <c r="G272" s="14" t="s">
        <v>598</v>
      </c>
      <c r="H272" s="14" t="s">
        <v>615</v>
      </c>
      <c r="I272" s="14" t="s">
        <v>615</v>
      </c>
      <c r="J272" s="14" t="s">
        <v>615</v>
      </c>
      <c r="K272" s="14" t="s">
        <v>182</v>
      </c>
      <c r="L272" s="15">
        <v>1241553000</v>
      </c>
      <c r="M272" s="15">
        <v>0</v>
      </c>
      <c r="N272" s="15">
        <v>0</v>
      </c>
      <c r="O272" s="15">
        <v>1241553000</v>
      </c>
      <c r="P272" s="15">
        <v>47104617.240000002</v>
      </c>
      <c r="Q272" s="15">
        <v>746981769.24000001</v>
      </c>
      <c r="R272" s="15">
        <v>0</v>
      </c>
      <c r="S272" s="15">
        <v>0</v>
      </c>
      <c r="T272" s="15">
        <v>494571230.75999999</v>
      </c>
      <c r="U272" s="14" t="s">
        <v>378</v>
      </c>
      <c r="V272" s="16" t="s">
        <v>379</v>
      </c>
    </row>
    <row r="273" spans="1:22" ht="15.95" customHeight="1" x14ac:dyDescent="0.25">
      <c r="A273" s="14" t="s">
        <v>370</v>
      </c>
      <c r="B273" s="14" t="s">
        <v>371</v>
      </c>
      <c r="C273" s="14" t="s">
        <v>312</v>
      </c>
      <c r="D273" s="14" t="s">
        <v>326</v>
      </c>
      <c r="E273" s="14" t="s">
        <v>327</v>
      </c>
      <c r="F273" s="14" t="s">
        <v>328</v>
      </c>
      <c r="G273" s="14" t="s">
        <v>598</v>
      </c>
      <c r="H273" s="14" t="s">
        <v>616</v>
      </c>
      <c r="I273" s="14" t="s">
        <v>616</v>
      </c>
      <c r="J273" s="14" t="s">
        <v>616</v>
      </c>
      <c r="K273" s="14" t="s">
        <v>617</v>
      </c>
      <c r="L273" s="15">
        <v>3628007000</v>
      </c>
      <c r="M273" s="15">
        <v>0</v>
      </c>
      <c r="N273" s="15">
        <v>0</v>
      </c>
      <c r="O273" s="15">
        <v>3628007000</v>
      </c>
      <c r="P273" s="15">
        <v>7010542.2300000004</v>
      </c>
      <c r="Q273" s="15">
        <v>3241854483.6999998</v>
      </c>
      <c r="R273" s="15">
        <v>0</v>
      </c>
      <c r="S273" s="15">
        <v>0</v>
      </c>
      <c r="T273" s="15">
        <v>386152516.30000001</v>
      </c>
      <c r="U273" s="14" t="s">
        <v>378</v>
      </c>
      <c r="V273" s="16" t="s">
        <v>379</v>
      </c>
    </row>
    <row r="274" spans="1:22" ht="15.95" customHeight="1" x14ac:dyDescent="0.25">
      <c r="A274" s="14" t="s">
        <v>370</v>
      </c>
      <c r="B274" s="14" t="s">
        <v>371</v>
      </c>
      <c r="C274" s="14" t="s">
        <v>312</v>
      </c>
      <c r="D274" s="14" t="s">
        <v>326</v>
      </c>
      <c r="E274" s="14" t="s">
        <v>327</v>
      </c>
      <c r="F274" s="14" t="s">
        <v>328</v>
      </c>
      <c r="G274" s="14" t="s">
        <v>366</v>
      </c>
      <c r="H274" s="14" t="s">
        <v>366</v>
      </c>
      <c r="I274" s="14" t="s">
        <v>366</v>
      </c>
      <c r="J274" s="14" t="s">
        <v>366</v>
      </c>
      <c r="K274" s="14" t="s">
        <v>185</v>
      </c>
      <c r="L274" s="15">
        <v>56102581000</v>
      </c>
      <c r="M274" s="15">
        <v>0</v>
      </c>
      <c r="N274" s="15">
        <v>0</v>
      </c>
      <c r="O274" s="15">
        <v>56102581000</v>
      </c>
      <c r="P274" s="15">
        <v>549613814.91999996</v>
      </c>
      <c r="Q274" s="15">
        <v>24605868008.419998</v>
      </c>
      <c r="R274" s="15">
        <v>0</v>
      </c>
      <c r="S274" s="15">
        <v>0</v>
      </c>
      <c r="T274" s="15">
        <v>31496712991.580002</v>
      </c>
      <c r="U274" s="14" t="s">
        <v>378</v>
      </c>
      <c r="V274" s="16" t="s">
        <v>379</v>
      </c>
    </row>
    <row r="275" spans="1:22" ht="15.95" customHeight="1" x14ac:dyDescent="0.25">
      <c r="A275" s="14" t="s">
        <v>370</v>
      </c>
      <c r="B275" s="14" t="s">
        <v>371</v>
      </c>
      <c r="C275" s="14" t="s">
        <v>312</v>
      </c>
      <c r="D275" s="14" t="s">
        <v>326</v>
      </c>
      <c r="E275" s="14" t="s">
        <v>327</v>
      </c>
      <c r="F275" s="14" t="s">
        <v>328</v>
      </c>
      <c r="G275" s="14" t="s">
        <v>329</v>
      </c>
      <c r="H275" s="14" t="s">
        <v>329</v>
      </c>
      <c r="I275" s="14" t="s">
        <v>329</v>
      </c>
      <c r="J275" s="14" t="s">
        <v>329</v>
      </c>
      <c r="K275" s="14" t="s">
        <v>187</v>
      </c>
      <c r="L275" s="15">
        <v>223169000000</v>
      </c>
      <c r="M275" s="15">
        <v>0</v>
      </c>
      <c r="N275" s="15">
        <v>0</v>
      </c>
      <c r="O275" s="15">
        <v>223169000000</v>
      </c>
      <c r="P275" s="15">
        <v>16853663967.77</v>
      </c>
      <c r="Q275" s="15">
        <v>196051423482.85001</v>
      </c>
      <c r="R275" s="15">
        <v>0</v>
      </c>
      <c r="S275" s="15">
        <v>0</v>
      </c>
      <c r="T275" s="15">
        <v>27117576517.150002</v>
      </c>
      <c r="U275" s="14" t="s">
        <v>378</v>
      </c>
      <c r="V275" s="16" t="s">
        <v>379</v>
      </c>
    </row>
    <row r="276" spans="1:22" ht="15.95" customHeight="1" x14ac:dyDescent="0.25">
      <c r="A276" s="14" t="s">
        <v>370</v>
      </c>
      <c r="B276" s="14" t="s">
        <v>371</v>
      </c>
      <c r="C276" s="14" t="s">
        <v>312</v>
      </c>
      <c r="D276" s="14" t="s">
        <v>326</v>
      </c>
      <c r="E276" s="14" t="s">
        <v>618</v>
      </c>
      <c r="F276" s="14" t="s">
        <v>619</v>
      </c>
      <c r="G276" s="14" t="s">
        <v>620</v>
      </c>
      <c r="H276" s="14" t="s">
        <v>620</v>
      </c>
      <c r="I276" s="14" t="s">
        <v>620</v>
      </c>
      <c r="J276" s="14" t="s">
        <v>620</v>
      </c>
      <c r="K276" s="14" t="s">
        <v>621</v>
      </c>
      <c r="L276" s="15">
        <v>50000000000</v>
      </c>
      <c r="M276" s="15">
        <v>0</v>
      </c>
      <c r="N276" s="15">
        <v>0</v>
      </c>
      <c r="O276" s="15">
        <v>50000000000</v>
      </c>
      <c r="P276" s="15">
        <v>29194455000</v>
      </c>
      <c r="Q276" s="15">
        <v>105935428338</v>
      </c>
      <c r="R276" s="15">
        <v>0</v>
      </c>
      <c r="S276" s="15">
        <v>0</v>
      </c>
      <c r="T276" s="15">
        <v>-55935428338</v>
      </c>
      <c r="U276" s="14" t="s">
        <v>378</v>
      </c>
      <c r="V276" s="16" t="s">
        <v>379</v>
      </c>
    </row>
    <row r="277" spans="1:22" ht="15.95" customHeight="1" x14ac:dyDescent="0.25">
      <c r="A277" s="14" t="s">
        <v>370</v>
      </c>
      <c r="B277" s="14" t="s">
        <v>371</v>
      </c>
      <c r="C277" s="14" t="s">
        <v>312</v>
      </c>
      <c r="D277" s="14" t="s">
        <v>326</v>
      </c>
      <c r="E277" s="14" t="s">
        <v>618</v>
      </c>
      <c r="F277" s="14" t="s">
        <v>622</v>
      </c>
      <c r="G277" s="14" t="s">
        <v>623</v>
      </c>
      <c r="H277" s="14" t="s">
        <v>623</v>
      </c>
      <c r="I277" s="14" t="s">
        <v>623</v>
      </c>
      <c r="J277" s="14" t="s">
        <v>623</v>
      </c>
      <c r="K277" s="14" t="s">
        <v>190</v>
      </c>
      <c r="L277" s="15">
        <v>120000000000</v>
      </c>
      <c r="M277" s="15">
        <v>0</v>
      </c>
      <c r="N277" s="15">
        <v>0</v>
      </c>
      <c r="O277" s="15">
        <v>120000000000</v>
      </c>
      <c r="P277" s="15">
        <v>0</v>
      </c>
      <c r="Q277" s="15">
        <v>0</v>
      </c>
      <c r="R277" s="15">
        <v>0</v>
      </c>
      <c r="S277" s="15">
        <v>0</v>
      </c>
      <c r="T277" s="15">
        <v>120000000000</v>
      </c>
      <c r="U277" s="14" t="s">
        <v>378</v>
      </c>
      <c r="V277" s="16" t="s">
        <v>379</v>
      </c>
    </row>
    <row r="278" spans="1:22" ht="15.95" customHeight="1" x14ac:dyDescent="0.25">
      <c r="A278" s="14" t="s">
        <v>370</v>
      </c>
      <c r="B278" s="14" t="s">
        <v>371</v>
      </c>
      <c r="C278" s="14" t="s">
        <v>312</v>
      </c>
      <c r="D278" s="14" t="s">
        <v>326</v>
      </c>
      <c r="E278" s="14" t="s">
        <v>618</v>
      </c>
      <c r="F278" s="14" t="s">
        <v>624</v>
      </c>
      <c r="G278" s="14" t="s">
        <v>625</v>
      </c>
      <c r="H278" s="14" t="s">
        <v>625</v>
      </c>
      <c r="I278" s="14" t="s">
        <v>625</v>
      </c>
      <c r="J278" s="14" t="s">
        <v>625</v>
      </c>
      <c r="K278" s="14" t="s">
        <v>192</v>
      </c>
      <c r="L278" s="15">
        <v>25412384000</v>
      </c>
      <c r="M278" s="15">
        <v>0</v>
      </c>
      <c r="N278" s="15">
        <v>0</v>
      </c>
      <c r="O278" s="15">
        <v>25412384000</v>
      </c>
      <c r="P278" s="15">
        <v>0</v>
      </c>
      <c r="Q278" s="15">
        <v>0</v>
      </c>
      <c r="R278" s="15">
        <v>0</v>
      </c>
      <c r="S278" s="15">
        <v>0</v>
      </c>
      <c r="T278" s="15">
        <v>25412384000</v>
      </c>
      <c r="U278" s="14" t="s">
        <v>378</v>
      </c>
      <c r="V278" s="16" t="s">
        <v>379</v>
      </c>
    </row>
    <row r="279" spans="1:22" ht="15.95" customHeight="1" x14ac:dyDescent="0.25">
      <c r="A279" s="14" t="s">
        <v>370</v>
      </c>
      <c r="B279" s="14" t="s">
        <v>371</v>
      </c>
      <c r="C279" s="14" t="s">
        <v>312</v>
      </c>
      <c r="D279" s="14" t="s">
        <v>326</v>
      </c>
      <c r="E279" s="14" t="s">
        <v>618</v>
      </c>
      <c r="F279" s="14" t="s">
        <v>626</v>
      </c>
      <c r="G279" s="14" t="s">
        <v>626</v>
      </c>
      <c r="H279" s="14" t="s">
        <v>626</v>
      </c>
      <c r="I279" s="14" t="s">
        <v>626</v>
      </c>
      <c r="J279" s="14" t="s">
        <v>626</v>
      </c>
      <c r="K279" s="14" t="s">
        <v>627</v>
      </c>
      <c r="L279" s="15">
        <v>244271000000</v>
      </c>
      <c r="M279" s="15">
        <v>0</v>
      </c>
      <c r="N279" s="15">
        <v>0</v>
      </c>
      <c r="O279" s="15">
        <v>244271000000</v>
      </c>
      <c r="P279" s="15">
        <v>0</v>
      </c>
      <c r="Q279" s="15">
        <v>0</v>
      </c>
      <c r="R279" s="15">
        <v>0</v>
      </c>
      <c r="S279" s="15">
        <v>0</v>
      </c>
      <c r="T279" s="15">
        <v>244271000000</v>
      </c>
      <c r="U279" s="14" t="s">
        <v>378</v>
      </c>
      <c r="V279" s="16" t="s">
        <v>379</v>
      </c>
    </row>
    <row r="280" spans="1:22" ht="15.95" customHeight="1" x14ac:dyDescent="0.25">
      <c r="A280" s="14" t="s">
        <v>370</v>
      </c>
      <c r="B280" s="14" t="s">
        <v>371</v>
      </c>
      <c r="C280" s="14" t="s">
        <v>312</v>
      </c>
      <c r="D280" s="14" t="s">
        <v>326</v>
      </c>
      <c r="E280" s="14" t="s">
        <v>330</v>
      </c>
      <c r="F280" s="14" t="s">
        <v>628</v>
      </c>
      <c r="G280" s="14" t="s">
        <v>628</v>
      </c>
      <c r="H280" s="14" t="s">
        <v>628</v>
      </c>
      <c r="I280" s="14" t="s">
        <v>628</v>
      </c>
      <c r="J280" s="14" t="s">
        <v>628</v>
      </c>
      <c r="K280" s="14" t="s">
        <v>629</v>
      </c>
      <c r="L280" s="15">
        <v>82336000000</v>
      </c>
      <c r="M280" s="15">
        <v>0</v>
      </c>
      <c r="N280" s="15">
        <v>0</v>
      </c>
      <c r="O280" s="15">
        <v>82336000000</v>
      </c>
      <c r="P280" s="15">
        <v>33817487005</v>
      </c>
      <c r="Q280" s="15">
        <v>93817487005</v>
      </c>
      <c r="R280" s="15">
        <v>0</v>
      </c>
      <c r="S280" s="15">
        <v>0</v>
      </c>
      <c r="T280" s="15">
        <v>-11481487005</v>
      </c>
      <c r="U280" s="14" t="s">
        <v>378</v>
      </c>
      <c r="V280" s="16" t="s">
        <v>379</v>
      </c>
    </row>
    <row r="281" spans="1:22" ht="15.95" customHeight="1" x14ac:dyDescent="0.25">
      <c r="A281" s="14" t="s">
        <v>370</v>
      </c>
      <c r="B281" s="14" t="s">
        <v>371</v>
      </c>
      <c r="C281" s="14" t="s">
        <v>312</v>
      </c>
      <c r="D281" s="14" t="s">
        <v>326</v>
      </c>
      <c r="E281" s="14" t="s">
        <v>630</v>
      </c>
      <c r="F281" s="14" t="s">
        <v>631</v>
      </c>
      <c r="G281" s="14" t="s">
        <v>631</v>
      </c>
      <c r="H281" s="14" t="s">
        <v>631</v>
      </c>
      <c r="I281" s="14" t="s">
        <v>631</v>
      </c>
      <c r="J281" s="14" t="s">
        <v>631</v>
      </c>
      <c r="K281" s="14" t="s">
        <v>632</v>
      </c>
      <c r="L281" s="15">
        <v>843708000000</v>
      </c>
      <c r="M281" s="15">
        <v>29219582000</v>
      </c>
      <c r="N281" s="15">
        <v>29219582000</v>
      </c>
      <c r="O281" s="15">
        <v>872927582000</v>
      </c>
      <c r="P281" s="15">
        <v>0</v>
      </c>
      <c r="Q281" s="15">
        <v>422128436870</v>
      </c>
      <c r="R281" s="15">
        <v>0</v>
      </c>
      <c r="S281" s="15">
        <v>0</v>
      </c>
      <c r="T281" s="15">
        <v>450799145130</v>
      </c>
      <c r="U281" s="14" t="s">
        <v>378</v>
      </c>
      <c r="V281" s="16" t="s">
        <v>379</v>
      </c>
    </row>
    <row r="282" spans="1:22" ht="15.95" customHeight="1" x14ac:dyDescent="0.25">
      <c r="A282" s="14" t="s">
        <v>370</v>
      </c>
      <c r="B282" s="14" t="s">
        <v>371</v>
      </c>
      <c r="C282" s="14" t="s">
        <v>312</v>
      </c>
      <c r="D282" s="14" t="s">
        <v>326</v>
      </c>
      <c r="E282" s="14" t="s">
        <v>630</v>
      </c>
      <c r="F282" s="14" t="s">
        <v>633</v>
      </c>
      <c r="G282" s="14" t="s">
        <v>633</v>
      </c>
      <c r="H282" s="14" t="s">
        <v>633</v>
      </c>
      <c r="I282" s="14" t="s">
        <v>633</v>
      </c>
      <c r="J282" s="14" t="s">
        <v>633</v>
      </c>
      <c r="K282" s="14" t="s">
        <v>197</v>
      </c>
      <c r="L282" s="15">
        <v>0</v>
      </c>
      <c r="M282" s="15">
        <v>0</v>
      </c>
      <c r="N282" s="15">
        <v>0</v>
      </c>
      <c r="O282" s="15">
        <v>0</v>
      </c>
      <c r="P282" s="15">
        <v>25855.48</v>
      </c>
      <c r="Q282" s="15">
        <v>203230.44</v>
      </c>
      <c r="R282" s="15">
        <v>0</v>
      </c>
      <c r="S282" s="15">
        <v>0</v>
      </c>
      <c r="T282" s="15">
        <v>-203230.44</v>
      </c>
      <c r="U282" s="14" t="s">
        <v>378</v>
      </c>
      <c r="V282" s="16" t="s">
        <v>379</v>
      </c>
    </row>
    <row r="283" spans="1:22" ht="15.95" customHeight="1" x14ac:dyDescent="0.25">
      <c r="A283" s="14" t="s">
        <v>370</v>
      </c>
      <c r="B283" s="14" t="s">
        <v>371</v>
      </c>
      <c r="C283" s="14" t="s">
        <v>312</v>
      </c>
      <c r="D283" s="14" t="s">
        <v>326</v>
      </c>
      <c r="E283" s="14" t="s">
        <v>333</v>
      </c>
      <c r="F283" s="14" t="s">
        <v>333</v>
      </c>
      <c r="G283" s="14" t="s">
        <v>333</v>
      </c>
      <c r="H283" s="14" t="s">
        <v>333</v>
      </c>
      <c r="I283" s="14" t="s">
        <v>333</v>
      </c>
      <c r="J283" s="14" t="s">
        <v>333</v>
      </c>
      <c r="K283" s="14" t="s">
        <v>199</v>
      </c>
      <c r="L283" s="15">
        <v>60000000000</v>
      </c>
      <c r="M283" s="15">
        <v>0</v>
      </c>
      <c r="N283" s="15">
        <v>505000000000</v>
      </c>
      <c r="O283" s="15">
        <v>565000000000</v>
      </c>
      <c r="P283" s="15">
        <v>301700372.88999999</v>
      </c>
      <c r="Q283" s="15">
        <v>264098962716.37</v>
      </c>
      <c r="R283" s="15">
        <v>0</v>
      </c>
      <c r="S283" s="15">
        <v>0</v>
      </c>
      <c r="T283" s="15">
        <v>300901037283.63</v>
      </c>
      <c r="U283" s="14" t="s">
        <v>378</v>
      </c>
      <c r="V283" s="16" t="s">
        <v>379</v>
      </c>
    </row>
    <row r="284" spans="1:22" ht="15.95" customHeight="1" x14ac:dyDescent="0.25">
      <c r="A284" s="14" t="s">
        <v>634</v>
      </c>
      <c r="B284" s="14" t="s">
        <v>307</v>
      </c>
      <c r="C284" s="14" t="s">
        <v>312</v>
      </c>
      <c r="D284" s="14" t="s">
        <v>313</v>
      </c>
      <c r="E284" s="14" t="s">
        <v>314</v>
      </c>
      <c r="F284" s="14" t="s">
        <v>433</v>
      </c>
      <c r="G284" s="14" t="s">
        <v>448</v>
      </c>
      <c r="H284" s="14" t="s">
        <v>448</v>
      </c>
      <c r="I284" s="14" t="s">
        <v>448</v>
      </c>
      <c r="J284" s="14" t="s">
        <v>448</v>
      </c>
      <c r="K284" s="14" t="s">
        <v>449</v>
      </c>
      <c r="L284" s="15">
        <v>6541958000</v>
      </c>
      <c r="M284" s="15">
        <v>0</v>
      </c>
      <c r="N284" s="15">
        <v>0</v>
      </c>
      <c r="O284" s="15">
        <v>6541958000</v>
      </c>
      <c r="P284" s="15">
        <v>428335524</v>
      </c>
      <c r="Q284" s="15">
        <v>3655164485</v>
      </c>
      <c r="R284" s="15">
        <v>0</v>
      </c>
      <c r="S284" s="15">
        <v>0</v>
      </c>
      <c r="T284" s="15">
        <v>2886793515</v>
      </c>
      <c r="U284" s="14" t="s">
        <v>635</v>
      </c>
      <c r="V284" s="16" t="s">
        <v>636</v>
      </c>
    </row>
    <row r="285" spans="1:22" ht="15.95" customHeight="1" x14ac:dyDescent="0.25">
      <c r="A285" s="14" t="s">
        <v>634</v>
      </c>
      <c r="B285" s="14" t="s">
        <v>307</v>
      </c>
      <c r="C285" s="14" t="s">
        <v>312</v>
      </c>
      <c r="D285" s="14" t="s">
        <v>326</v>
      </c>
      <c r="E285" s="14" t="s">
        <v>355</v>
      </c>
      <c r="F285" s="14" t="s">
        <v>356</v>
      </c>
      <c r="G285" s="14" t="s">
        <v>357</v>
      </c>
      <c r="H285" s="14" t="s">
        <v>357</v>
      </c>
      <c r="I285" s="14" t="s">
        <v>357</v>
      </c>
      <c r="J285" s="14" t="s">
        <v>357</v>
      </c>
      <c r="K285" s="14" t="s">
        <v>158</v>
      </c>
      <c r="L285" s="15">
        <v>960494000</v>
      </c>
      <c r="M285" s="15">
        <v>0</v>
      </c>
      <c r="N285" s="15">
        <v>0</v>
      </c>
      <c r="O285" s="15">
        <v>960494000</v>
      </c>
      <c r="P285" s="15">
        <v>0</v>
      </c>
      <c r="Q285" s="15">
        <v>960494000</v>
      </c>
      <c r="R285" s="15">
        <v>0</v>
      </c>
      <c r="S285" s="15">
        <v>0</v>
      </c>
      <c r="T285" s="15">
        <v>0</v>
      </c>
      <c r="U285" s="14" t="s">
        <v>635</v>
      </c>
      <c r="V285" s="16" t="s">
        <v>636</v>
      </c>
    </row>
    <row r="286" spans="1:22" ht="15.95" customHeight="1" x14ac:dyDescent="0.25">
      <c r="A286" s="14" t="s">
        <v>634</v>
      </c>
      <c r="B286" s="14" t="s">
        <v>307</v>
      </c>
      <c r="C286" s="14" t="s">
        <v>312</v>
      </c>
      <c r="D286" s="14" t="s">
        <v>326</v>
      </c>
      <c r="E286" s="14" t="s">
        <v>592</v>
      </c>
      <c r="F286" s="14" t="s">
        <v>593</v>
      </c>
      <c r="G286" s="14" t="s">
        <v>637</v>
      </c>
      <c r="H286" s="14" t="s">
        <v>638</v>
      </c>
      <c r="I286" s="14" t="s">
        <v>639</v>
      </c>
      <c r="J286" s="14" t="s">
        <v>639</v>
      </c>
      <c r="K286" s="14" t="s">
        <v>640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448395202</v>
      </c>
      <c r="R286" s="15">
        <v>0</v>
      </c>
      <c r="S286" s="15">
        <v>0</v>
      </c>
      <c r="T286" s="15">
        <v>-448395202</v>
      </c>
      <c r="U286" s="14" t="s">
        <v>635</v>
      </c>
      <c r="V286" s="16" t="s">
        <v>636</v>
      </c>
    </row>
    <row r="287" spans="1:22" ht="15.95" customHeight="1" x14ac:dyDescent="0.25">
      <c r="A287" s="14" t="s">
        <v>634</v>
      </c>
      <c r="B287" s="14" t="s">
        <v>307</v>
      </c>
      <c r="C287" s="14" t="s">
        <v>312</v>
      </c>
      <c r="D287" s="14" t="s">
        <v>326</v>
      </c>
      <c r="E287" s="14" t="s">
        <v>327</v>
      </c>
      <c r="F287" s="14" t="s">
        <v>328</v>
      </c>
      <c r="G287" s="14" t="s">
        <v>366</v>
      </c>
      <c r="H287" s="14" t="s">
        <v>366</v>
      </c>
      <c r="I287" s="14" t="s">
        <v>366</v>
      </c>
      <c r="J287" s="14" t="s">
        <v>366</v>
      </c>
      <c r="K287" s="14" t="s">
        <v>185</v>
      </c>
      <c r="L287" s="15">
        <v>0</v>
      </c>
      <c r="M287" s="15">
        <v>0</v>
      </c>
      <c r="N287" s="15">
        <v>0</v>
      </c>
      <c r="O287" s="15">
        <v>0</v>
      </c>
      <c r="P287" s="15">
        <v>2556</v>
      </c>
      <c r="Q287" s="15">
        <v>56179</v>
      </c>
      <c r="R287" s="15">
        <v>0</v>
      </c>
      <c r="S287" s="15">
        <v>0</v>
      </c>
      <c r="T287" s="15">
        <v>-56179</v>
      </c>
      <c r="U287" s="14" t="s">
        <v>635</v>
      </c>
      <c r="V287" s="16" t="s">
        <v>636</v>
      </c>
    </row>
    <row r="288" spans="1:22" ht="15.95" customHeight="1" x14ac:dyDescent="0.25">
      <c r="A288" s="14" t="s">
        <v>634</v>
      </c>
      <c r="B288" s="14" t="s">
        <v>307</v>
      </c>
      <c r="C288" s="14" t="s">
        <v>312</v>
      </c>
      <c r="D288" s="14" t="s">
        <v>326</v>
      </c>
      <c r="E288" s="14" t="s">
        <v>327</v>
      </c>
      <c r="F288" s="14" t="s">
        <v>328</v>
      </c>
      <c r="G288" s="14" t="s">
        <v>329</v>
      </c>
      <c r="H288" s="14" t="s">
        <v>329</v>
      </c>
      <c r="I288" s="14" t="s">
        <v>329</v>
      </c>
      <c r="J288" s="14" t="s">
        <v>329</v>
      </c>
      <c r="K288" s="14" t="s">
        <v>187</v>
      </c>
      <c r="L288" s="15">
        <v>159100000</v>
      </c>
      <c r="M288" s="15">
        <v>0</v>
      </c>
      <c r="N288" s="15">
        <v>0</v>
      </c>
      <c r="O288" s="15">
        <v>159100000</v>
      </c>
      <c r="P288" s="15">
        <v>11229238</v>
      </c>
      <c r="Q288" s="15">
        <v>143240553</v>
      </c>
      <c r="R288" s="15">
        <v>0</v>
      </c>
      <c r="S288" s="15">
        <v>0</v>
      </c>
      <c r="T288" s="15">
        <v>15859447</v>
      </c>
      <c r="U288" s="14" t="s">
        <v>635</v>
      </c>
      <c r="V288" s="16" t="s">
        <v>636</v>
      </c>
    </row>
    <row r="289" spans="1:22" ht="15.95" customHeight="1" x14ac:dyDescent="0.25">
      <c r="A289" s="14" t="s">
        <v>634</v>
      </c>
      <c r="B289" s="14" t="s">
        <v>307</v>
      </c>
      <c r="C289" s="14" t="s">
        <v>312</v>
      </c>
      <c r="D289" s="14" t="s">
        <v>326</v>
      </c>
      <c r="E289" s="14" t="s">
        <v>330</v>
      </c>
      <c r="F289" s="14" t="s">
        <v>641</v>
      </c>
      <c r="G289" s="14" t="s">
        <v>641</v>
      </c>
      <c r="H289" s="14" t="s">
        <v>641</v>
      </c>
      <c r="I289" s="14" t="s">
        <v>641</v>
      </c>
      <c r="J289" s="14" t="s">
        <v>641</v>
      </c>
      <c r="K289" s="14" t="s">
        <v>205</v>
      </c>
      <c r="L289" s="15">
        <v>0</v>
      </c>
      <c r="M289" s="15">
        <v>3013504318</v>
      </c>
      <c r="N289" s="15">
        <v>3013504318</v>
      </c>
      <c r="O289" s="15">
        <v>3013504318</v>
      </c>
      <c r="P289" s="15">
        <v>3013504318</v>
      </c>
      <c r="Q289" s="15">
        <v>3013504318</v>
      </c>
      <c r="R289" s="15">
        <v>0</v>
      </c>
      <c r="S289" s="15">
        <v>0</v>
      </c>
      <c r="T289" s="15">
        <v>0</v>
      </c>
      <c r="U289" s="14" t="s">
        <v>635</v>
      </c>
      <c r="V289" s="16" t="s">
        <v>636</v>
      </c>
    </row>
    <row r="290" spans="1:22" ht="15.95" customHeight="1" x14ac:dyDescent="0.25">
      <c r="A290" s="14" t="s">
        <v>634</v>
      </c>
      <c r="B290" s="14" t="s">
        <v>307</v>
      </c>
      <c r="C290" s="14" t="s">
        <v>312</v>
      </c>
      <c r="D290" s="14" t="s">
        <v>326</v>
      </c>
      <c r="E290" s="14" t="s">
        <v>333</v>
      </c>
      <c r="F290" s="14" t="s">
        <v>333</v>
      </c>
      <c r="G290" s="14" t="s">
        <v>333</v>
      </c>
      <c r="H290" s="14" t="s">
        <v>333</v>
      </c>
      <c r="I290" s="14" t="s">
        <v>333</v>
      </c>
      <c r="J290" s="14" t="s">
        <v>333</v>
      </c>
      <c r="K290" s="14" t="s">
        <v>199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677000</v>
      </c>
      <c r="R290" s="15">
        <v>0</v>
      </c>
      <c r="S290" s="15">
        <v>0</v>
      </c>
      <c r="T290" s="15">
        <v>-677000</v>
      </c>
      <c r="U290" s="14" t="s">
        <v>635</v>
      </c>
      <c r="V290" s="16" t="s">
        <v>636</v>
      </c>
    </row>
    <row r="291" spans="1:22" ht="15.95" customHeight="1" x14ac:dyDescent="0.25">
      <c r="A291" s="14" t="s">
        <v>634</v>
      </c>
      <c r="B291" s="14" t="s">
        <v>307</v>
      </c>
      <c r="C291" s="14" t="s">
        <v>312</v>
      </c>
      <c r="D291" s="14" t="s">
        <v>334</v>
      </c>
      <c r="E291" s="14" t="s">
        <v>335</v>
      </c>
      <c r="F291" s="14" t="s">
        <v>336</v>
      </c>
      <c r="G291" s="14" t="s">
        <v>336</v>
      </c>
      <c r="H291" s="14" t="s">
        <v>336</v>
      </c>
      <c r="I291" s="14" t="s">
        <v>336</v>
      </c>
      <c r="J291" s="14" t="s">
        <v>336</v>
      </c>
      <c r="K291" s="14" t="s">
        <v>207</v>
      </c>
      <c r="L291" s="15">
        <v>51475753000</v>
      </c>
      <c r="M291" s="15">
        <v>0</v>
      </c>
      <c r="N291" s="15">
        <v>-334987000</v>
      </c>
      <c r="O291" s="15">
        <v>51140766000</v>
      </c>
      <c r="P291" s="15">
        <v>5697327378</v>
      </c>
      <c r="Q291" s="15">
        <v>21790137617</v>
      </c>
      <c r="R291" s="15">
        <v>0</v>
      </c>
      <c r="S291" s="15">
        <v>0</v>
      </c>
      <c r="T291" s="15">
        <v>29350628383</v>
      </c>
      <c r="U291" s="14" t="s">
        <v>635</v>
      </c>
      <c r="V291" s="16" t="s">
        <v>636</v>
      </c>
    </row>
    <row r="292" spans="1:22" ht="15.95" customHeight="1" x14ac:dyDescent="0.25">
      <c r="A292" s="14" t="s">
        <v>642</v>
      </c>
      <c r="B292" s="14" t="s">
        <v>307</v>
      </c>
      <c r="C292" s="14" t="s">
        <v>312</v>
      </c>
      <c r="D292" s="14" t="s">
        <v>313</v>
      </c>
      <c r="E292" s="14" t="s">
        <v>314</v>
      </c>
      <c r="F292" s="14" t="s">
        <v>643</v>
      </c>
      <c r="G292" s="14" t="s">
        <v>644</v>
      </c>
      <c r="H292" s="14" t="s">
        <v>645</v>
      </c>
      <c r="I292" s="14" t="s">
        <v>646</v>
      </c>
      <c r="J292" s="14" t="s">
        <v>646</v>
      </c>
      <c r="K292" s="14" t="s">
        <v>209</v>
      </c>
      <c r="L292" s="15">
        <v>14017310000</v>
      </c>
      <c r="M292" s="15">
        <v>-2683134000</v>
      </c>
      <c r="N292" s="15">
        <v>-2683134000</v>
      </c>
      <c r="O292" s="15">
        <v>11334176000</v>
      </c>
      <c r="P292" s="15">
        <v>584225600</v>
      </c>
      <c r="Q292" s="15">
        <v>5134899000</v>
      </c>
      <c r="R292" s="15">
        <v>0</v>
      </c>
      <c r="S292" s="15">
        <v>0</v>
      </c>
      <c r="T292" s="15">
        <v>6199277000</v>
      </c>
      <c r="U292" s="14" t="s">
        <v>635</v>
      </c>
      <c r="V292" s="16" t="s">
        <v>647</v>
      </c>
    </row>
    <row r="293" spans="1:22" ht="15.95" customHeight="1" x14ac:dyDescent="0.25">
      <c r="A293" s="14" t="s">
        <v>642</v>
      </c>
      <c r="B293" s="14" t="s">
        <v>307</v>
      </c>
      <c r="C293" s="14" t="s">
        <v>312</v>
      </c>
      <c r="D293" s="14" t="s">
        <v>313</v>
      </c>
      <c r="E293" s="14" t="s">
        <v>314</v>
      </c>
      <c r="F293" s="14" t="s">
        <v>643</v>
      </c>
      <c r="G293" s="14" t="s">
        <v>644</v>
      </c>
      <c r="H293" s="14" t="s">
        <v>645</v>
      </c>
      <c r="I293" s="14" t="s">
        <v>648</v>
      </c>
      <c r="J293" s="14" t="s">
        <v>648</v>
      </c>
      <c r="K293" s="14" t="s">
        <v>649</v>
      </c>
      <c r="L293" s="15">
        <v>4349698000</v>
      </c>
      <c r="M293" s="15">
        <v>-748583000</v>
      </c>
      <c r="N293" s="15">
        <v>-748583000</v>
      </c>
      <c r="O293" s="15">
        <v>3601115000</v>
      </c>
      <c r="P293" s="15">
        <v>233096398</v>
      </c>
      <c r="Q293" s="15">
        <v>2362043616</v>
      </c>
      <c r="R293" s="15">
        <v>0</v>
      </c>
      <c r="S293" s="15">
        <v>0</v>
      </c>
      <c r="T293" s="15">
        <v>1239071384</v>
      </c>
      <c r="U293" s="14" t="s">
        <v>635</v>
      </c>
      <c r="V293" s="16" t="s">
        <v>647</v>
      </c>
    </row>
    <row r="294" spans="1:22" ht="15.95" customHeight="1" x14ac:dyDescent="0.25">
      <c r="A294" s="14" t="s">
        <v>642</v>
      </c>
      <c r="B294" s="14" t="s">
        <v>307</v>
      </c>
      <c r="C294" s="14" t="s">
        <v>312</v>
      </c>
      <c r="D294" s="14" t="s">
        <v>313</v>
      </c>
      <c r="E294" s="14" t="s">
        <v>314</v>
      </c>
      <c r="F294" s="14" t="s">
        <v>643</v>
      </c>
      <c r="G294" s="14" t="s">
        <v>644</v>
      </c>
      <c r="H294" s="14" t="s">
        <v>650</v>
      </c>
      <c r="I294" s="14" t="s">
        <v>650</v>
      </c>
      <c r="J294" s="14" t="s">
        <v>650</v>
      </c>
      <c r="K294" s="14" t="s">
        <v>651</v>
      </c>
      <c r="L294" s="15">
        <v>41322951000</v>
      </c>
      <c r="M294" s="15">
        <v>-8105733000</v>
      </c>
      <c r="N294" s="15">
        <v>-3952267207</v>
      </c>
      <c r="O294" s="15">
        <v>37370683793</v>
      </c>
      <c r="P294" s="15">
        <v>2703953140</v>
      </c>
      <c r="Q294" s="15">
        <v>40432606229</v>
      </c>
      <c r="R294" s="15">
        <v>0</v>
      </c>
      <c r="S294" s="15">
        <v>0</v>
      </c>
      <c r="T294" s="15">
        <v>-3061922436</v>
      </c>
      <c r="U294" s="14" t="s">
        <v>635</v>
      </c>
      <c r="V294" s="16" t="s">
        <v>647</v>
      </c>
    </row>
    <row r="295" spans="1:22" ht="15.95" customHeight="1" x14ac:dyDescent="0.25">
      <c r="A295" s="14" t="s">
        <v>642</v>
      </c>
      <c r="B295" s="14" t="s">
        <v>307</v>
      </c>
      <c r="C295" s="14" t="s">
        <v>312</v>
      </c>
      <c r="D295" s="14" t="s">
        <v>313</v>
      </c>
      <c r="E295" s="14" t="s">
        <v>314</v>
      </c>
      <c r="F295" s="14" t="s">
        <v>643</v>
      </c>
      <c r="G295" s="14" t="s">
        <v>644</v>
      </c>
      <c r="H295" s="14" t="s">
        <v>652</v>
      </c>
      <c r="I295" s="14" t="s">
        <v>652</v>
      </c>
      <c r="J295" s="14" t="s">
        <v>652</v>
      </c>
      <c r="K295" s="14" t="s">
        <v>653</v>
      </c>
      <c r="L295" s="15">
        <v>6180000</v>
      </c>
      <c r="M295" s="15">
        <v>0</v>
      </c>
      <c r="N295" s="15">
        <v>0</v>
      </c>
      <c r="O295" s="15">
        <v>6180000</v>
      </c>
      <c r="P295" s="15">
        <v>0</v>
      </c>
      <c r="Q295" s="15">
        <v>0</v>
      </c>
      <c r="R295" s="15">
        <v>0</v>
      </c>
      <c r="S295" s="15">
        <v>0</v>
      </c>
      <c r="T295" s="15">
        <v>6180000</v>
      </c>
      <c r="U295" s="14" t="s">
        <v>635</v>
      </c>
      <c r="V295" s="16" t="s">
        <v>647</v>
      </c>
    </row>
    <row r="296" spans="1:22" ht="15.95" customHeight="1" x14ac:dyDescent="0.25">
      <c r="A296" s="14" t="s">
        <v>642</v>
      </c>
      <c r="B296" s="14" t="s">
        <v>307</v>
      </c>
      <c r="C296" s="14" t="s">
        <v>312</v>
      </c>
      <c r="D296" s="14" t="s">
        <v>313</v>
      </c>
      <c r="E296" s="14" t="s">
        <v>314</v>
      </c>
      <c r="F296" s="14" t="s">
        <v>643</v>
      </c>
      <c r="G296" s="14" t="s">
        <v>644</v>
      </c>
      <c r="H296" s="14" t="s">
        <v>654</v>
      </c>
      <c r="I296" s="14" t="s">
        <v>654</v>
      </c>
      <c r="J296" s="14" t="s">
        <v>654</v>
      </c>
      <c r="K296" s="14" t="s">
        <v>655</v>
      </c>
      <c r="L296" s="15">
        <v>863080000</v>
      </c>
      <c r="M296" s="15">
        <v>-197225000</v>
      </c>
      <c r="N296" s="15">
        <v>-197225000</v>
      </c>
      <c r="O296" s="15">
        <v>665855000</v>
      </c>
      <c r="P296" s="15">
        <v>12639300</v>
      </c>
      <c r="Q296" s="15">
        <v>179585368</v>
      </c>
      <c r="R296" s="15">
        <v>0</v>
      </c>
      <c r="S296" s="15">
        <v>0</v>
      </c>
      <c r="T296" s="15">
        <v>486269632</v>
      </c>
      <c r="U296" s="14" t="s">
        <v>635</v>
      </c>
      <c r="V296" s="16" t="s">
        <v>647</v>
      </c>
    </row>
    <row r="297" spans="1:22" ht="15.95" customHeight="1" x14ac:dyDescent="0.25">
      <c r="A297" s="14" t="s">
        <v>642</v>
      </c>
      <c r="B297" s="14" t="s">
        <v>307</v>
      </c>
      <c r="C297" s="14" t="s">
        <v>312</v>
      </c>
      <c r="D297" s="14" t="s">
        <v>313</v>
      </c>
      <c r="E297" s="14" t="s">
        <v>314</v>
      </c>
      <c r="F297" s="14" t="s">
        <v>643</v>
      </c>
      <c r="G297" s="14" t="s">
        <v>656</v>
      </c>
      <c r="H297" s="14" t="s">
        <v>657</v>
      </c>
      <c r="I297" s="14" t="s">
        <v>658</v>
      </c>
      <c r="J297" s="14" t="s">
        <v>659</v>
      </c>
      <c r="K297" s="14" t="s">
        <v>660</v>
      </c>
      <c r="L297" s="15">
        <v>20459115000</v>
      </c>
      <c r="M297" s="15">
        <v>-3224801000</v>
      </c>
      <c r="N297" s="15">
        <v>-3224801000</v>
      </c>
      <c r="O297" s="15">
        <v>17234314000</v>
      </c>
      <c r="P297" s="15">
        <v>1530209768</v>
      </c>
      <c r="Q297" s="15">
        <v>9713954907</v>
      </c>
      <c r="R297" s="15">
        <v>0</v>
      </c>
      <c r="S297" s="15">
        <v>0</v>
      </c>
      <c r="T297" s="15">
        <v>7520359093</v>
      </c>
      <c r="U297" s="14" t="s">
        <v>635</v>
      </c>
      <c r="V297" s="16" t="s">
        <v>647</v>
      </c>
    </row>
    <row r="298" spans="1:22" ht="15.95" customHeight="1" x14ac:dyDescent="0.25">
      <c r="A298" s="14" t="s">
        <v>642</v>
      </c>
      <c r="B298" s="14" t="s">
        <v>307</v>
      </c>
      <c r="C298" s="14" t="s">
        <v>312</v>
      </c>
      <c r="D298" s="14" t="s">
        <v>313</v>
      </c>
      <c r="E298" s="14" t="s">
        <v>314</v>
      </c>
      <c r="F298" s="14" t="s">
        <v>643</v>
      </c>
      <c r="G298" s="14" t="s">
        <v>656</v>
      </c>
      <c r="H298" s="14" t="s">
        <v>657</v>
      </c>
      <c r="I298" s="14" t="s">
        <v>658</v>
      </c>
      <c r="J298" s="14" t="s">
        <v>661</v>
      </c>
      <c r="K298" s="14" t="s">
        <v>662</v>
      </c>
      <c r="L298" s="15">
        <v>18172524000</v>
      </c>
      <c r="M298" s="15">
        <v>-2941175000</v>
      </c>
      <c r="N298" s="15">
        <v>-2941175000</v>
      </c>
      <c r="O298" s="15">
        <v>15231349000</v>
      </c>
      <c r="P298" s="15">
        <v>2269848000</v>
      </c>
      <c r="Q298" s="15">
        <v>11920912761</v>
      </c>
      <c r="R298" s="15">
        <v>0</v>
      </c>
      <c r="S298" s="15">
        <v>0</v>
      </c>
      <c r="T298" s="15">
        <v>3310436239</v>
      </c>
      <c r="U298" s="14" t="s">
        <v>635</v>
      </c>
      <c r="V298" s="16" t="s">
        <v>647</v>
      </c>
    </row>
    <row r="299" spans="1:22" ht="15.95" customHeight="1" x14ac:dyDescent="0.25">
      <c r="A299" s="14" t="s">
        <v>642</v>
      </c>
      <c r="B299" s="14" t="s">
        <v>307</v>
      </c>
      <c r="C299" s="14" t="s">
        <v>312</v>
      </c>
      <c r="D299" s="14" t="s">
        <v>313</v>
      </c>
      <c r="E299" s="14" t="s">
        <v>314</v>
      </c>
      <c r="F299" s="14" t="s">
        <v>315</v>
      </c>
      <c r="G299" s="14" t="s">
        <v>316</v>
      </c>
      <c r="H299" s="14" t="s">
        <v>319</v>
      </c>
      <c r="I299" s="14" t="s">
        <v>319</v>
      </c>
      <c r="J299" s="14" t="s">
        <v>319</v>
      </c>
      <c r="K299" s="14" t="s">
        <v>84</v>
      </c>
      <c r="L299" s="15">
        <v>2163640000</v>
      </c>
      <c r="M299" s="15">
        <v>0</v>
      </c>
      <c r="N299" s="15">
        <v>0</v>
      </c>
      <c r="O299" s="15">
        <v>2163640000</v>
      </c>
      <c r="P299" s="15">
        <v>114587914</v>
      </c>
      <c r="Q299" s="15">
        <v>799020773</v>
      </c>
      <c r="R299" s="15">
        <v>0</v>
      </c>
      <c r="S299" s="15">
        <v>0</v>
      </c>
      <c r="T299" s="15">
        <v>1364619227</v>
      </c>
      <c r="U299" s="14" t="s">
        <v>635</v>
      </c>
      <c r="V299" s="16" t="s">
        <v>647</v>
      </c>
    </row>
    <row r="300" spans="1:22" ht="15.95" customHeight="1" x14ac:dyDescent="0.25">
      <c r="A300" s="14" t="s">
        <v>642</v>
      </c>
      <c r="B300" s="14" t="s">
        <v>307</v>
      </c>
      <c r="C300" s="14" t="s">
        <v>312</v>
      </c>
      <c r="D300" s="14" t="s">
        <v>313</v>
      </c>
      <c r="E300" s="14" t="s">
        <v>314</v>
      </c>
      <c r="F300" s="14" t="s">
        <v>315</v>
      </c>
      <c r="G300" s="14" t="s">
        <v>480</v>
      </c>
      <c r="H300" s="14" t="s">
        <v>491</v>
      </c>
      <c r="I300" s="14" t="s">
        <v>491</v>
      </c>
      <c r="J300" s="14" t="s">
        <v>491</v>
      </c>
      <c r="K300" s="14" t="s">
        <v>492</v>
      </c>
      <c r="L300" s="15">
        <v>268252000</v>
      </c>
      <c r="M300" s="15">
        <v>0</v>
      </c>
      <c r="N300" s="15">
        <v>0</v>
      </c>
      <c r="O300" s="15">
        <v>268252000</v>
      </c>
      <c r="P300" s="15">
        <v>33278596</v>
      </c>
      <c r="Q300" s="15">
        <v>102274279</v>
      </c>
      <c r="R300" s="15">
        <v>0</v>
      </c>
      <c r="S300" s="15">
        <v>0</v>
      </c>
      <c r="T300" s="15">
        <v>165977721</v>
      </c>
      <c r="U300" s="14" t="s">
        <v>635</v>
      </c>
      <c r="V300" s="16" t="s">
        <v>647</v>
      </c>
    </row>
    <row r="301" spans="1:22" ht="15.95" customHeight="1" x14ac:dyDescent="0.25">
      <c r="A301" s="14" t="s">
        <v>642</v>
      </c>
      <c r="B301" s="14" t="s">
        <v>307</v>
      </c>
      <c r="C301" s="14" t="s">
        <v>312</v>
      </c>
      <c r="D301" s="14" t="s">
        <v>313</v>
      </c>
      <c r="E301" s="14" t="s">
        <v>314</v>
      </c>
      <c r="F301" s="14" t="s">
        <v>320</v>
      </c>
      <c r="G301" s="14" t="s">
        <v>321</v>
      </c>
      <c r="H301" s="14" t="s">
        <v>322</v>
      </c>
      <c r="I301" s="14" t="s">
        <v>323</v>
      </c>
      <c r="J301" s="14" t="s">
        <v>324</v>
      </c>
      <c r="K301" s="14" t="s">
        <v>325</v>
      </c>
      <c r="L301" s="15">
        <v>15000000</v>
      </c>
      <c r="M301" s="15">
        <v>0</v>
      </c>
      <c r="N301" s="15">
        <v>0</v>
      </c>
      <c r="O301" s="15">
        <v>15000000</v>
      </c>
      <c r="P301" s="15">
        <v>9511525</v>
      </c>
      <c r="Q301" s="15">
        <v>11394936</v>
      </c>
      <c r="R301" s="15">
        <v>0</v>
      </c>
      <c r="S301" s="15">
        <v>0</v>
      </c>
      <c r="T301" s="15">
        <v>3605064</v>
      </c>
      <c r="U301" s="14" t="s">
        <v>635</v>
      </c>
      <c r="V301" s="16" t="s">
        <v>647</v>
      </c>
    </row>
    <row r="302" spans="1:22" ht="15.95" customHeight="1" x14ac:dyDescent="0.25">
      <c r="A302" s="14" t="s">
        <v>642</v>
      </c>
      <c r="B302" s="14" t="s">
        <v>307</v>
      </c>
      <c r="C302" s="14" t="s">
        <v>312</v>
      </c>
      <c r="D302" s="14" t="s">
        <v>494</v>
      </c>
      <c r="E302" s="14" t="s">
        <v>495</v>
      </c>
      <c r="F302" s="14" t="s">
        <v>496</v>
      </c>
      <c r="G302" s="14" t="s">
        <v>663</v>
      </c>
      <c r="H302" s="14" t="s">
        <v>663</v>
      </c>
      <c r="I302" s="14" t="s">
        <v>663</v>
      </c>
      <c r="J302" s="14" t="s">
        <v>663</v>
      </c>
      <c r="K302" s="14" t="s">
        <v>664</v>
      </c>
      <c r="L302" s="15">
        <v>749494685000</v>
      </c>
      <c r="M302" s="15">
        <v>0</v>
      </c>
      <c r="N302" s="15">
        <v>0</v>
      </c>
      <c r="O302" s="15">
        <v>749494685000</v>
      </c>
      <c r="P302" s="15">
        <v>77778584267</v>
      </c>
      <c r="Q302" s="15">
        <v>540036209790</v>
      </c>
      <c r="R302" s="15">
        <v>0</v>
      </c>
      <c r="S302" s="15">
        <v>0</v>
      </c>
      <c r="T302" s="15">
        <v>209458475210</v>
      </c>
      <c r="U302" s="14" t="s">
        <v>635</v>
      </c>
      <c r="V302" s="16" t="s">
        <v>647</v>
      </c>
    </row>
    <row r="303" spans="1:22" ht="15.95" customHeight="1" x14ac:dyDescent="0.25">
      <c r="A303" s="14" t="s">
        <v>642</v>
      </c>
      <c r="B303" s="14" t="s">
        <v>307</v>
      </c>
      <c r="C303" s="14" t="s">
        <v>312</v>
      </c>
      <c r="D303" s="14" t="s">
        <v>494</v>
      </c>
      <c r="E303" s="14" t="s">
        <v>495</v>
      </c>
      <c r="F303" s="14" t="s">
        <v>496</v>
      </c>
      <c r="G303" s="14" t="s">
        <v>665</v>
      </c>
      <c r="H303" s="14" t="s">
        <v>666</v>
      </c>
      <c r="I303" s="14" t="s">
        <v>667</v>
      </c>
      <c r="J303" s="14" t="s">
        <v>668</v>
      </c>
      <c r="K303" s="14" t="s">
        <v>218</v>
      </c>
      <c r="L303" s="15">
        <v>10798861000</v>
      </c>
      <c r="M303" s="15">
        <v>0</v>
      </c>
      <c r="N303" s="15">
        <v>0</v>
      </c>
      <c r="O303" s="15">
        <v>10798861000</v>
      </c>
      <c r="P303" s="15">
        <v>2902104589</v>
      </c>
      <c r="Q303" s="15">
        <v>14776576074</v>
      </c>
      <c r="R303" s="15">
        <v>0</v>
      </c>
      <c r="S303" s="15">
        <v>0</v>
      </c>
      <c r="T303" s="15">
        <v>-3977715074</v>
      </c>
      <c r="U303" s="14" t="s">
        <v>635</v>
      </c>
      <c r="V303" s="16" t="s">
        <v>647</v>
      </c>
    </row>
    <row r="304" spans="1:22" ht="15.95" customHeight="1" x14ac:dyDescent="0.25">
      <c r="A304" s="14" t="s">
        <v>642</v>
      </c>
      <c r="B304" s="14" t="s">
        <v>307</v>
      </c>
      <c r="C304" s="14" t="s">
        <v>312</v>
      </c>
      <c r="D304" s="14" t="s">
        <v>494</v>
      </c>
      <c r="E304" s="14" t="s">
        <v>495</v>
      </c>
      <c r="F304" s="14" t="s">
        <v>496</v>
      </c>
      <c r="G304" s="14" t="s">
        <v>665</v>
      </c>
      <c r="H304" s="14" t="s">
        <v>666</v>
      </c>
      <c r="I304" s="14" t="s">
        <v>667</v>
      </c>
      <c r="J304" s="14" t="s">
        <v>669</v>
      </c>
      <c r="K304" s="14" t="s">
        <v>220</v>
      </c>
      <c r="L304" s="15">
        <v>3599620000</v>
      </c>
      <c r="M304" s="15">
        <v>0</v>
      </c>
      <c r="N304" s="15">
        <v>0</v>
      </c>
      <c r="O304" s="15">
        <v>3599620000</v>
      </c>
      <c r="P304" s="15">
        <v>967368196</v>
      </c>
      <c r="Q304" s="15">
        <v>4925525357</v>
      </c>
      <c r="R304" s="15">
        <v>0</v>
      </c>
      <c r="S304" s="15">
        <v>0</v>
      </c>
      <c r="T304" s="15">
        <v>-1325905357</v>
      </c>
      <c r="U304" s="14" t="s">
        <v>635</v>
      </c>
      <c r="V304" s="16" t="s">
        <v>647</v>
      </c>
    </row>
    <row r="305" spans="1:22" ht="15.95" customHeight="1" x14ac:dyDescent="0.25">
      <c r="A305" s="14" t="s">
        <v>642</v>
      </c>
      <c r="B305" s="14" t="s">
        <v>307</v>
      </c>
      <c r="C305" s="14" t="s">
        <v>312</v>
      </c>
      <c r="D305" s="14" t="s">
        <v>494</v>
      </c>
      <c r="E305" s="14" t="s">
        <v>495</v>
      </c>
      <c r="F305" s="14" t="s">
        <v>496</v>
      </c>
      <c r="G305" s="14" t="s">
        <v>665</v>
      </c>
      <c r="H305" s="14" t="s">
        <v>670</v>
      </c>
      <c r="I305" s="14" t="s">
        <v>671</v>
      </c>
      <c r="J305" s="14" t="s">
        <v>671</v>
      </c>
      <c r="K305" s="14" t="s">
        <v>222</v>
      </c>
      <c r="L305" s="15">
        <v>42950479000</v>
      </c>
      <c r="M305" s="15">
        <v>-3865199000</v>
      </c>
      <c r="N305" s="15">
        <v>-3865199000</v>
      </c>
      <c r="O305" s="15">
        <v>39085280000</v>
      </c>
      <c r="P305" s="15">
        <v>26813989</v>
      </c>
      <c r="Q305" s="15">
        <v>12100049624</v>
      </c>
      <c r="R305" s="15">
        <v>0</v>
      </c>
      <c r="S305" s="15">
        <v>0</v>
      </c>
      <c r="T305" s="15">
        <v>26985230376</v>
      </c>
      <c r="U305" s="14" t="s">
        <v>635</v>
      </c>
      <c r="V305" s="16" t="s">
        <v>647</v>
      </c>
    </row>
    <row r="306" spans="1:22" ht="15.95" customHeight="1" x14ac:dyDescent="0.25">
      <c r="A306" s="14" t="s">
        <v>642</v>
      </c>
      <c r="B306" s="14" t="s">
        <v>307</v>
      </c>
      <c r="C306" s="14" t="s">
        <v>312</v>
      </c>
      <c r="D306" s="14" t="s">
        <v>494</v>
      </c>
      <c r="E306" s="14" t="s">
        <v>495</v>
      </c>
      <c r="F306" s="14" t="s">
        <v>496</v>
      </c>
      <c r="G306" s="14" t="s">
        <v>665</v>
      </c>
      <c r="H306" s="14" t="s">
        <v>670</v>
      </c>
      <c r="I306" s="14" t="s">
        <v>672</v>
      </c>
      <c r="J306" s="14" t="s">
        <v>672</v>
      </c>
      <c r="K306" s="14" t="s">
        <v>224</v>
      </c>
      <c r="L306" s="15">
        <v>14316827000</v>
      </c>
      <c r="M306" s="15">
        <v>0</v>
      </c>
      <c r="N306" s="15">
        <v>-4153465793</v>
      </c>
      <c r="O306" s="15">
        <v>10163361207</v>
      </c>
      <c r="P306" s="15">
        <v>8937997</v>
      </c>
      <c r="Q306" s="15">
        <v>4011400433</v>
      </c>
      <c r="R306" s="15">
        <v>0</v>
      </c>
      <c r="S306" s="15">
        <v>0</v>
      </c>
      <c r="T306" s="15">
        <v>6151960774</v>
      </c>
      <c r="U306" s="14" t="s">
        <v>635</v>
      </c>
      <c r="V306" s="16" t="s">
        <v>647</v>
      </c>
    </row>
    <row r="307" spans="1:22" ht="15.95" customHeight="1" x14ac:dyDescent="0.25">
      <c r="A307" s="14" t="s">
        <v>642</v>
      </c>
      <c r="B307" s="14" t="s">
        <v>307</v>
      </c>
      <c r="C307" s="14" t="s">
        <v>312</v>
      </c>
      <c r="D307" s="14" t="s">
        <v>494</v>
      </c>
      <c r="E307" s="14" t="s">
        <v>495</v>
      </c>
      <c r="F307" s="14" t="s">
        <v>496</v>
      </c>
      <c r="G307" s="14" t="s">
        <v>522</v>
      </c>
      <c r="H307" s="14" t="s">
        <v>523</v>
      </c>
      <c r="I307" s="14" t="s">
        <v>673</v>
      </c>
      <c r="J307" s="14" t="s">
        <v>674</v>
      </c>
      <c r="K307" s="14" t="s">
        <v>675</v>
      </c>
      <c r="L307" s="15">
        <v>50521871000</v>
      </c>
      <c r="M307" s="15">
        <v>-4906585000</v>
      </c>
      <c r="N307" s="15">
        <v>-4906585000</v>
      </c>
      <c r="O307" s="15">
        <v>45615286000</v>
      </c>
      <c r="P307" s="15">
        <v>4178736850</v>
      </c>
      <c r="Q307" s="15">
        <v>41974279206</v>
      </c>
      <c r="R307" s="15">
        <v>0</v>
      </c>
      <c r="S307" s="15">
        <v>0</v>
      </c>
      <c r="T307" s="15">
        <v>3641006794</v>
      </c>
      <c r="U307" s="14" t="s">
        <v>635</v>
      </c>
      <c r="V307" s="16" t="s">
        <v>647</v>
      </c>
    </row>
    <row r="308" spans="1:22" ht="15.95" customHeight="1" x14ac:dyDescent="0.25">
      <c r="A308" s="14" t="s">
        <v>642</v>
      </c>
      <c r="B308" s="14" t="s">
        <v>307</v>
      </c>
      <c r="C308" s="14" t="s">
        <v>312</v>
      </c>
      <c r="D308" s="14" t="s">
        <v>494</v>
      </c>
      <c r="E308" s="14" t="s">
        <v>495</v>
      </c>
      <c r="F308" s="14" t="s">
        <v>496</v>
      </c>
      <c r="G308" s="14" t="s">
        <v>522</v>
      </c>
      <c r="H308" s="14" t="s">
        <v>523</v>
      </c>
      <c r="I308" s="14" t="s">
        <v>676</v>
      </c>
      <c r="J308" s="14" t="s">
        <v>677</v>
      </c>
      <c r="K308" s="14" t="s">
        <v>678</v>
      </c>
      <c r="L308" s="15">
        <v>75449548000</v>
      </c>
      <c r="M308" s="15">
        <v>-13437122000</v>
      </c>
      <c r="N308" s="15">
        <v>-13437122000</v>
      </c>
      <c r="O308" s="15">
        <v>62012426000</v>
      </c>
      <c r="P308" s="15">
        <v>5143189350</v>
      </c>
      <c r="Q308" s="15">
        <v>48358771153</v>
      </c>
      <c r="R308" s="15">
        <v>0</v>
      </c>
      <c r="S308" s="15">
        <v>0</v>
      </c>
      <c r="T308" s="15">
        <v>13653654847</v>
      </c>
      <c r="U308" s="14" t="s">
        <v>635</v>
      </c>
      <c r="V308" s="16" t="s">
        <v>647</v>
      </c>
    </row>
    <row r="309" spans="1:22" ht="15.95" customHeight="1" x14ac:dyDescent="0.25">
      <c r="A309" s="14" t="s">
        <v>642</v>
      </c>
      <c r="B309" s="14" t="s">
        <v>307</v>
      </c>
      <c r="C309" s="14" t="s">
        <v>312</v>
      </c>
      <c r="D309" s="14" t="s">
        <v>494</v>
      </c>
      <c r="E309" s="14" t="s">
        <v>495</v>
      </c>
      <c r="F309" s="14" t="s">
        <v>496</v>
      </c>
      <c r="G309" s="14" t="s">
        <v>522</v>
      </c>
      <c r="H309" s="14" t="s">
        <v>523</v>
      </c>
      <c r="I309" s="14" t="s">
        <v>676</v>
      </c>
      <c r="J309" s="14" t="s">
        <v>679</v>
      </c>
      <c r="K309" s="14" t="s">
        <v>680</v>
      </c>
      <c r="L309" s="15">
        <v>4764827000</v>
      </c>
      <c r="M309" s="15">
        <v>-1674231897</v>
      </c>
      <c r="N309" s="15">
        <v>-1674231897</v>
      </c>
      <c r="O309" s="15">
        <v>3090595103</v>
      </c>
      <c r="P309" s="15">
        <v>91068507</v>
      </c>
      <c r="Q309" s="15">
        <v>1129743988</v>
      </c>
      <c r="R309" s="15">
        <v>0</v>
      </c>
      <c r="S309" s="15">
        <v>0</v>
      </c>
      <c r="T309" s="15">
        <v>1960851115</v>
      </c>
      <c r="U309" s="14" t="s">
        <v>635</v>
      </c>
      <c r="V309" s="16" t="s">
        <v>647</v>
      </c>
    </row>
    <row r="310" spans="1:22" ht="15.95" customHeight="1" x14ac:dyDescent="0.25">
      <c r="A310" s="14" t="s">
        <v>642</v>
      </c>
      <c r="B310" s="14" t="s">
        <v>307</v>
      </c>
      <c r="C310" s="14" t="s">
        <v>312</v>
      </c>
      <c r="D310" s="14" t="s">
        <v>494</v>
      </c>
      <c r="E310" s="14" t="s">
        <v>495</v>
      </c>
      <c r="F310" s="14" t="s">
        <v>496</v>
      </c>
      <c r="G310" s="14" t="s">
        <v>536</v>
      </c>
      <c r="H310" s="14" t="s">
        <v>681</v>
      </c>
      <c r="I310" s="14" t="s">
        <v>682</v>
      </c>
      <c r="J310" s="14" t="s">
        <v>682</v>
      </c>
      <c r="K310" s="14" t="s">
        <v>683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4" t="s">
        <v>635</v>
      </c>
      <c r="V310" s="16" t="s">
        <v>647</v>
      </c>
    </row>
    <row r="311" spans="1:22" ht="15.95" customHeight="1" x14ac:dyDescent="0.25">
      <c r="A311" s="14" t="s">
        <v>642</v>
      </c>
      <c r="B311" s="14" t="s">
        <v>307</v>
      </c>
      <c r="C311" s="14" t="s">
        <v>312</v>
      </c>
      <c r="D311" s="14" t="s">
        <v>494</v>
      </c>
      <c r="E311" s="14" t="s">
        <v>495</v>
      </c>
      <c r="F311" s="14" t="s">
        <v>496</v>
      </c>
      <c r="G311" s="14" t="s">
        <v>536</v>
      </c>
      <c r="H311" s="14" t="s">
        <v>681</v>
      </c>
      <c r="I311" s="14" t="s">
        <v>684</v>
      </c>
      <c r="J311" s="14" t="s">
        <v>684</v>
      </c>
      <c r="K311" s="14" t="s">
        <v>685</v>
      </c>
      <c r="L311" s="15">
        <v>4677424000</v>
      </c>
      <c r="M311" s="15">
        <v>-1002173000</v>
      </c>
      <c r="N311" s="15">
        <v>-1002173000</v>
      </c>
      <c r="O311" s="15">
        <v>3675251000</v>
      </c>
      <c r="P311" s="15">
        <v>0</v>
      </c>
      <c r="Q311" s="15">
        <v>1675327580</v>
      </c>
      <c r="R311" s="15">
        <v>0</v>
      </c>
      <c r="S311" s="15">
        <v>0</v>
      </c>
      <c r="T311" s="15">
        <v>1999923420</v>
      </c>
      <c r="U311" s="14" t="s">
        <v>635</v>
      </c>
      <c r="V311" s="16" t="s">
        <v>647</v>
      </c>
    </row>
    <row r="312" spans="1:22" ht="15.95" customHeight="1" x14ac:dyDescent="0.25">
      <c r="A312" s="14" t="s">
        <v>642</v>
      </c>
      <c r="B312" s="14" t="s">
        <v>307</v>
      </c>
      <c r="C312" s="14" t="s">
        <v>312</v>
      </c>
      <c r="D312" s="14" t="s">
        <v>494</v>
      </c>
      <c r="E312" s="14" t="s">
        <v>495</v>
      </c>
      <c r="F312" s="14" t="s">
        <v>496</v>
      </c>
      <c r="G312" s="14" t="s">
        <v>536</v>
      </c>
      <c r="H312" s="14" t="s">
        <v>681</v>
      </c>
      <c r="I312" s="14" t="s">
        <v>686</v>
      </c>
      <c r="J312" s="14" t="s">
        <v>686</v>
      </c>
      <c r="K312" s="14" t="s">
        <v>687</v>
      </c>
      <c r="L312" s="15">
        <v>492554000</v>
      </c>
      <c r="M312" s="15">
        <v>0</v>
      </c>
      <c r="N312" s="15">
        <v>0</v>
      </c>
      <c r="O312" s="15">
        <v>492554000</v>
      </c>
      <c r="P312" s="15">
        <v>2242244</v>
      </c>
      <c r="Q312" s="15">
        <v>185877034</v>
      </c>
      <c r="R312" s="15">
        <v>0</v>
      </c>
      <c r="S312" s="15">
        <v>0</v>
      </c>
      <c r="T312" s="15">
        <v>306676966</v>
      </c>
      <c r="U312" s="14" t="s">
        <v>635</v>
      </c>
      <c r="V312" s="16" t="s">
        <v>647</v>
      </c>
    </row>
    <row r="313" spans="1:22" ht="15.95" customHeight="1" x14ac:dyDescent="0.25">
      <c r="A313" s="14" t="s">
        <v>642</v>
      </c>
      <c r="B313" s="14" t="s">
        <v>307</v>
      </c>
      <c r="C313" s="14" t="s">
        <v>312</v>
      </c>
      <c r="D313" s="14" t="s">
        <v>494</v>
      </c>
      <c r="E313" s="14" t="s">
        <v>495</v>
      </c>
      <c r="F313" s="14" t="s">
        <v>496</v>
      </c>
      <c r="G313" s="14" t="s">
        <v>536</v>
      </c>
      <c r="H313" s="14" t="s">
        <v>688</v>
      </c>
      <c r="I313" s="14" t="s">
        <v>688</v>
      </c>
      <c r="J313" s="14" t="s">
        <v>688</v>
      </c>
      <c r="K313" s="14" t="s">
        <v>689</v>
      </c>
      <c r="L313" s="15">
        <v>1152000000</v>
      </c>
      <c r="M313" s="15">
        <v>0</v>
      </c>
      <c r="N313" s="15">
        <v>0</v>
      </c>
      <c r="O313" s="15">
        <v>1152000000</v>
      </c>
      <c r="P313" s="15">
        <v>78298455</v>
      </c>
      <c r="Q313" s="15">
        <v>704686098</v>
      </c>
      <c r="R313" s="15">
        <v>0</v>
      </c>
      <c r="S313" s="15">
        <v>0</v>
      </c>
      <c r="T313" s="15">
        <v>447313902</v>
      </c>
      <c r="U313" s="14" t="s">
        <v>635</v>
      </c>
      <c r="V313" s="16" t="s">
        <v>647</v>
      </c>
    </row>
    <row r="314" spans="1:22" ht="15.95" customHeight="1" x14ac:dyDescent="0.25">
      <c r="A314" s="14" t="s">
        <v>642</v>
      </c>
      <c r="B314" s="14" t="s">
        <v>307</v>
      </c>
      <c r="C314" s="14" t="s">
        <v>312</v>
      </c>
      <c r="D314" s="14" t="s">
        <v>494</v>
      </c>
      <c r="E314" s="14" t="s">
        <v>542</v>
      </c>
      <c r="F314" s="14" t="s">
        <v>690</v>
      </c>
      <c r="G314" s="14" t="s">
        <v>691</v>
      </c>
      <c r="H314" s="14" t="s">
        <v>691</v>
      </c>
      <c r="I314" s="14" t="s">
        <v>691</v>
      </c>
      <c r="J314" s="14" t="s">
        <v>691</v>
      </c>
      <c r="K314" s="14" t="s">
        <v>209</v>
      </c>
      <c r="L314" s="15">
        <v>1937898000</v>
      </c>
      <c r="M314" s="15">
        <v>0</v>
      </c>
      <c r="N314" s="15">
        <v>0</v>
      </c>
      <c r="O314" s="15">
        <v>1937898000</v>
      </c>
      <c r="P314" s="15">
        <v>0</v>
      </c>
      <c r="Q314" s="15">
        <v>439823000</v>
      </c>
      <c r="R314" s="15">
        <v>0</v>
      </c>
      <c r="S314" s="15">
        <v>0</v>
      </c>
      <c r="T314" s="15">
        <v>1498075000</v>
      </c>
      <c r="U314" s="14" t="s">
        <v>635</v>
      </c>
      <c r="V314" s="16" t="s">
        <v>647</v>
      </c>
    </row>
    <row r="315" spans="1:22" ht="15.95" customHeight="1" x14ac:dyDescent="0.25">
      <c r="A315" s="14" t="s">
        <v>642</v>
      </c>
      <c r="B315" s="14" t="s">
        <v>307</v>
      </c>
      <c r="C315" s="14" t="s">
        <v>312</v>
      </c>
      <c r="D315" s="14" t="s">
        <v>326</v>
      </c>
      <c r="E315" s="14" t="s">
        <v>554</v>
      </c>
      <c r="F315" s="14" t="s">
        <v>558</v>
      </c>
      <c r="G315" s="14" t="s">
        <v>559</v>
      </c>
      <c r="H315" s="14" t="s">
        <v>561</v>
      </c>
      <c r="I315" s="14" t="s">
        <v>561</v>
      </c>
      <c r="J315" s="14" t="s">
        <v>561</v>
      </c>
      <c r="K315" s="14" t="s">
        <v>562</v>
      </c>
      <c r="L315" s="15">
        <v>15000000000</v>
      </c>
      <c r="M315" s="15">
        <v>0</v>
      </c>
      <c r="N315" s="15">
        <v>0</v>
      </c>
      <c r="O315" s="15">
        <v>15000000000</v>
      </c>
      <c r="P315" s="15">
        <v>253616000</v>
      </c>
      <c r="Q315" s="15">
        <v>9745242000</v>
      </c>
      <c r="R315" s="15">
        <v>0</v>
      </c>
      <c r="S315" s="15">
        <v>0</v>
      </c>
      <c r="T315" s="15">
        <v>5254758000</v>
      </c>
      <c r="U315" s="14" t="s">
        <v>635</v>
      </c>
      <c r="V315" s="16" t="s">
        <v>647</v>
      </c>
    </row>
    <row r="316" spans="1:22" ht="15.95" customHeight="1" x14ac:dyDescent="0.25">
      <c r="A316" s="14" t="s">
        <v>642</v>
      </c>
      <c r="B316" s="14" t="s">
        <v>307</v>
      </c>
      <c r="C316" s="14" t="s">
        <v>312</v>
      </c>
      <c r="D316" s="14" t="s">
        <v>326</v>
      </c>
      <c r="E316" s="14" t="s">
        <v>554</v>
      </c>
      <c r="F316" s="14" t="s">
        <v>558</v>
      </c>
      <c r="G316" s="14" t="s">
        <v>563</v>
      </c>
      <c r="H316" s="14" t="s">
        <v>564</v>
      </c>
      <c r="I316" s="14" t="s">
        <v>564</v>
      </c>
      <c r="J316" s="14" t="s">
        <v>564</v>
      </c>
      <c r="K316" s="14" t="s">
        <v>565</v>
      </c>
      <c r="L316" s="15">
        <v>52000000</v>
      </c>
      <c r="M316" s="15">
        <v>0</v>
      </c>
      <c r="N316" s="15">
        <v>0</v>
      </c>
      <c r="O316" s="15">
        <v>52000000</v>
      </c>
      <c r="P316" s="15">
        <v>0</v>
      </c>
      <c r="Q316" s="15">
        <v>0</v>
      </c>
      <c r="R316" s="15">
        <v>0</v>
      </c>
      <c r="S316" s="15">
        <v>0</v>
      </c>
      <c r="T316" s="15">
        <v>52000000</v>
      </c>
      <c r="U316" s="14" t="s">
        <v>635</v>
      </c>
      <c r="V316" s="16" t="s">
        <v>647</v>
      </c>
    </row>
    <row r="317" spans="1:22" ht="15.95" customHeight="1" x14ac:dyDescent="0.25">
      <c r="A317" s="14" t="s">
        <v>642</v>
      </c>
      <c r="B317" s="14" t="s">
        <v>307</v>
      </c>
      <c r="C317" s="14" t="s">
        <v>312</v>
      </c>
      <c r="D317" s="14" t="s">
        <v>326</v>
      </c>
      <c r="E317" s="14" t="s">
        <v>355</v>
      </c>
      <c r="F317" s="14" t="s">
        <v>356</v>
      </c>
      <c r="G317" s="14" t="s">
        <v>583</v>
      </c>
      <c r="H317" s="14" t="s">
        <v>583</v>
      </c>
      <c r="I317" s="14" t="s">
        <v>583</v>
      </c>
      <c r="J317" s="14" t="s">
        <v>583</v>
      </c>
      <c r="K317" s="14" t="s">
        <v>584</v>
      </c>
      <c r="L317" s="15">
        <v>146281656000</v>
      </c>
      <c r="M317" s="15">
        <v>0</v>
      </c>
      <c r="N317" s="15">
        <v>0</v>
      </c>
      <c r="O317" s="15">
        <v>146281656000</v>
      </c>
      <c r="P317" s="15">
        <v>2325776755</v>
      </c>
      <c r="Q317" s="15">
        <v>73785948070</v>
      </c>
      <c r="R317" s="15">
        <v>0</v>
      </c>
      <c r="S317" s="15">
        <v>0</v>
      </c>
      <c r="T317" s="15">
        <v>72495707930</v>
      </c>
      <c r="U317" s="14" t="s">
        <v>635</v>
      </c>
      <c r="V317" s="16" t="s">
        <v>647</v>
      </c>
    </row>
    <row r="318" spans="1:22" ht="15.95" customHeight="1" x14ac:dyDescent="0.25">
      <c r="A318" s="14" t="s">
        <v>642</v>
      </c>
      <c r="B318" s="14" t="s">
        <v>307</v>
      </c>
      <c r="C318" s="14" t="s">
        <v>312</v>
      </c>
      <c r="D318" s="14" t="s">
        <v>326</v>
      </c>
      <c r="E318" s="14" t="s">
        <v>355</v>
      </c>
      <c r="F318" s="14" t="s">
        <v>356</v>
      </c>
      <c r="G318" s="14" t="s">
        <v>357</v>
      </c>
      <c r="H318" s="14" t="s">
        <v>357</v>
      </c>
      <c r="I318" s="14" t="s">
        <v>357</v>
      </c>
      <c r="J318" s="14" t="s">
        <v>357</v>
      </c>
      <c r="K318" s="14" t="s">
        <v>158</v>
      </c>
      <c r="L318" s="15">
        <v>205534000</v>
      </c>
      <c r="M318" s="15">
        <v>0</v>
      </c>
      <c r="N318" s="15">
        <v>0</v>
      </c>
      <c r="O318" s="15">
        <v>205534000</v>
      </c>
      <c r="P318" s="15">
        <v>0</v>
      </c>
      <c r="Q318" s="15">
        <v>0</v>
      </c>
      <c r="R318" s="15">
        <v>0</v>
      </c>
      <c r="S318" s="15">
        <v>0</v>
      </c>
      <c r="T318" s="15">
        <v>205534000</v>
      </c>
      <c r="U318" s="14" t="s">
        <v>635</v>
      </c>
      <c r="V318" s="16" t="s">
        <v>647</v>
      </c>
    </row>
    <row r="319" spans="1:22" ht="15.95" customHeight="1" x14ac:dyDescent="0.25">
      <c r="A319" s="14" t="s">
        <v>642</v>
      </c>
      <c r="B319" s="14" t="s">
        <v>307</v>
      </c>
      <c r="C319" s="14" t="s">
        <v>312</v>
      </c>
      <c r="D319" s="14" t="s">
        <v>326</v>
      </c>
      <c r="E319" s="14" t="s">
        <v>355</v>
      </c>
      <c r="F319" s="14" t="s">
        <v>585</v>
      </c>
      <c r="G319" s="14" t="s">
        <v>586</v>
      </c>
      <c r="H319" s="14" t="s">
        <v>586</v>
      </c>
      <c r="I319" s="14" t="s">
        <v>586</v>
      </c>
      <c r="J319" s="14" t="s">
        <v>586</v>
      </c>
      <c r="K319" s="14" t="s">
        <v>587</v>
      </c>
      <c r="L319" s="15">
        <v>6353921000</v>
      </c>
      <c r="M319" s="15">
        <v>0</v>
      </c>
      <c r="N319" s="15">
        <v>0</v>
      </c>
      <c r="O319" s="15">
        <v>6353921000</v>
      </c>
      <c r="P319" s="15">
        <v>2417215</v>
      </c>
      <c r="Q319" s="15">
        <v>154219684</v>
      </c>
      <c r="R319" s="15">
        <v>0</v>
      </c>
      <c r="S319" s="15">
        <v>0</v>
      </c>
      <c r="T319" s="15">
        <v>6199701316</v>
      </c>
      <c r="U319" s="14" t="s">
        <v>635</v>
      </c>
      <c r="V319" s="16" t="s">
        <v>647</v>
      </c>
    </row>
    <row r="320" spans="1:22" ht="15.95" customHeight="1" x14ac:dyDescent="0.25">
      <c r="A320" s="14" t="s">
        <v>642</v>
      </c>
      <c r="B320" s="14" t="s">
        <v>307</v>
      </c>
      <c r="C320" s="14" t="s">
        <v>312</v>
      </c>
      <c r="D320" s="14" t="s">
        <v>326</v>
      </c>
      <c r="E320" s="14" t="s">
        <v>355</v>
      </c>
      <c r="F320" s="14" t="s">
        <v>585</v>
      </c>
      <c r="G320" s="14" t="s">
        <v>588</v>
      </c>
      <c r="H320" s="14" t="s">
        <v>588</v>
      </c>
      <c r="I320" s="14" t="s">
        <v>588</v>
      </c>
      <c r="J320" s="14" t="s">
        <v>588</v>
      </c>
      <c r="K320" s="14" t="s">
        <v>589</v>
      </c>
      <c r="L320" s="15">
        <v>166000000</v>
      </c>
      <c r="M320" s="15">
        <v>42591590298</v>
      </c>
      <c r="N320" s="15">
        <v>42591590298</v>
      </c>
      <c r="O320" s="15">
        <v>42757590298</v>
      </c>
      <c r="P320" s="15">
        <v>0</v>
      </c>
      <c r="Q320" s="15">
        <v>0</v>
      </c>
      <c r="R320" s="15">
        <v>0</v>
      </c>
      <c r="S320" s="15">
        <v>0</v>
      </c>
      <c r="T320" s="15">
        <v>42757590298</v>
      </c>
      <c r="U320" s="14" t="s">
        <v>635</v>
      </c>
      <c r="V320" s="16" t="s">
        <v>647</v>
      </c>
    </row>
    <row r="321" spans="1:22" ht="15.95" customHeight="1" x14ac:dyDescent="0.25">
      <c r="A321" s="14" t="s">
        <v>642</v>
      </c>
      <c r="B321" s="14" t="s">
        <v>307</v>
      </c>
      <c r="C321" s="14" t="s">
        <v>312</v>
      </c>
      <c r="D321" s="14" t="s">
        <v>326</v>
      </c>
      <c r="E321" s="14" t="s">
        <v>355</v>
      </c>
      <c r="F321" s="14" t="s">
        <v>585</v>
      </c>
      <c r="G321" s="14" t="s">
        <v>590</v>
      </c>
      <c r="H321" s="14" t="s">
        <v>590</v>
      </c>
      <c r="I321" s="14" t="s">
        <v>590</v>
      </c>
      <c r="J321" s="14" t="s">
        <v>590</v>
      </c>
      <c r="K321" s="14" t="s">
        <v>591</v>
      </c>
      <c r="L321" s="15">
        <v>912023000</v>
      </c>
      <c r="M321" s="15">
        <v>0</v>
      </c>
      <c r="N321" s="15">
        <v>0</v>
      </c>
      <c r="O321" s="15">
        <v>912023000</v>
      </c>
      <c r="P321" s="15">
        <v>0</v>
      </c>
      <c r="Q321" s="15">
        <v>250202500</v>
      </c>
      <c r="R321" s="15">
        <v>0</v>
      </c>
      <c r="S321" s="15">
        <v>0</v>
      </c>
      <c r="T321" s="15">
        <v>661820500</v>
      </c>
      <c r="U321" s="14" t="s">
        <v>635</v>
      </c>
      <c r="V321" s="16" t="s">
        <v>647</v>
      </c>
    </row>
    <row r="322" spans="1:22" ht="15.95" customHeight="1" x14ac:dyDescent="0.25">
      <c r="A322" s="14" t="s">
        <v>642</v>
      </c>
      <c r="B322" s="14" t="s">
        <v>307</v>
      </c>
      <c r="C322" s="14" t="s">
        <v>312</v>
      </c>
      <c r="D322" s="14" t="s">
        <v>326</v>
      </c>
      <c r="E322" s="14" t="s">
        <v>327</v>
      </c>
      <c r="F322" s="14" t="s">
        <v>328</v>
      </c>
      <c r="G322" s="14" t="s">
        <v>598</v>
      </c>
      <c r="H322" s="14" t="s">
        <v>604</v>
      </c>
      <c r="I322" s="14" t="s">
        <v>605</v>
      </c>
      <c r="J322" s="14" t="s">
        <v>605</v>
      </c>
      <c r="K322" s="14" t="s">
        <v>170</v>
      </c>
      <c r="L322" s="15">
        <v>350560000</v>
      </c>
      <c r="M322" s="15">
        <v>0</v>
      </c>
      <c r="N322" s="15">
        <v>0</v>
      </c>
      <c r="O322" s="15">
        <v>350560000</v>
      </c>
      <c r="P322" s="15">
        <v>13802724</v>
      </c>
      <c r="Q322" s="15">
        <v>315557701</v>
      </c>
      <c r="R322" s="15">
        <v>0</v>
      </c>
      <c r="S322" s="15">
        <v>0</v>
      </c>
      <c r="T322" s="15">
        <v>35002299</v>
      </c>
      <c r="U322" s="14" t="s">
        <v>635</v>
      </c>
      <c r="V322" s="16" t="s">
        <v>647</v>
      </c>
    </row>
    <row r="323" spans="1:22" ht="15.95" customHeight="1" x14ac:dyDescent="0.25">
      <c r="A323" s="14" t="s">
        <v>642</v>
      </c>
      <c r="B323" s="14" t="s">
        <v>307</v>
      </c>
      <c r="C323" s="14" t="s">
        <v>312</v>
      </c>
      <c r="D323" s="14" t="s">
        <v>326</v>
      </c>
      <c r="E323" s="14" t="s">
        <v>327</v>
      </c>
      <c r="F323" s="14" t="s">
        <v>328</v>
      </c>
      <c r="G323" s="14" t="s">
        <v>598</v>
      </c>
      <c r="H323" s="14" t="s">
        <v>604</v>
      </c>
      <c r="I323" s="14" t="s">
        <v>606</v>
      </c>
      <c r="J323" s="14" t="s">
        <v>606</v>
      </c>
      <c r="K323" s="14" t="s">
        <v>172</v>
      </c>
      <c r="L323" s="15">
        <v>513709000</v>
      </c>
      <c r="M323" s="15">
        <v>0</v>
      </c>
      <c r="N323" s="15">
        <v>0</v>
      </c>
      <c r="O323" s="15">
        <v>513709000</v>
      </c>
      <c r="P323" s="15">
        <v>39649356</v>
      </c>
      <c r="Q323" s="15">
        <v>537992238</v>
      </c>
      <c r="R323" s="15">
        <v>0</v>
      </c>
      <c r="S323" s="15">
        <v>0</v>
      </c>
      <c r="T323" s="15">
        <v>-24283238</v>
      </c>
      <c r="U323" s="14" t="s">
        <v>635</v>
      </c>
      <c r="V323" s="16" t="s">
        <v>647</v>
      </c>
    </row>
    <row r="324" spans="1:22" ht="15.95" customHeight="1" x14ac:dyDescent="0.25">
      <c r="A324" s="14" t="s">
        <v>642</v>
      </c>
      <c r="B324" s="14" t="s">
        <v>307</v>
      </c>
      <c r="C324" s="14" t="s">
        <v>312</v>
      </c>
      <c r="D324" s="14" t="s">
        <v>326</v>
      </c>
      <c r="E324" s="14" t="s">
        <v>327</v>
      </c>
      <c r="F324" s="14" t="s">
        <v>328</v>
      </c>
      <c r="G324" s="14" t="s">
        <v>366</v>
      </c>
      <c r="H324" s="14" t="s">
        <v>366</v>
      </c>
      <c r="I324" s="14" t="s">
        <v>366</v>
      </c>
      <c r="J324" s="14" t="s">
        <v>366</v>
      </c>
      <c r="K324" s="14" t="s">
        <v>185</v>
      </c>
      <c r="L324" s="15">
        <v>8130161000</v>
      </c>
      <c r="M324" s="15">
        <v>194371599</v>
      </c>
      <c r="N324" s="15">
        <v>194371599</v>
      </c>
      <c r="O324" s="15">
        <v>8324532599</v>
      </c>
      <c r="P324" s="15">
        <v>694624900</v>
      </c>
      <c r="Q324" s="15">
        <v>9308577152</v>
      </c>
      <c r="R324" s="15">
        <v>0</v>
      </c>
      <c r="S324" s="15">
        <v>0</v>
      </c>
      <c r="T324" s="15">
        <v>-984044553</v>
      </c>
      <c r="U324" s="14" t="s">
        <v>635</v>
      </c>
      <c r="V324" s="16" t="s">
        <v>647</v>
      </c>
    </row>
    <row r="325" spans="1:22" ht="15.95" customHeight="1" x14ac:dyDescent="0.25">
      <c r="A325" s="14" t="s">
        <v>642</v>
      </c>
      <c r="B325" s="14" t="s">
        <v>307</v>
      </c>
      <c r="C325" s="14" t="s">
        <v>312</v>
      </c>
      <c r="D325" s="14" t="s">
        <v>326</v>
      </c>
      <c r="E325" s="14" t="s">
        <v>333</v>
      </c>
      <c r="F325" s="14" t="s">
        <v>333</v>
      </c>
      <c r="G325" s="14" t="s">
        <v>333</v>
      </c>
      <c r="H325" s="14" t="s">
        <v>333</v>
      </c>
      <c r="I325" s="14" t="s">
        <v>333</v>
      </c>
      <c r="J325" s="14" t="s">
        <v>333</v>
      </c>
      <c r="K325" s="14" t="s">
        <v>199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163253668</v>
      </c>
      <c r="R325" s="15">
        <v>0</v>
      </c>
      <c r="S325" s="15">
        <v>0</v>
      </c>
      <c r="T325" s="15">
        <v>-163253668</v>
      </c>
      <c r="U325" s="14" t="s">
        <v>635</v>
      </c>
      <c r="V325" s="16" t="s">
        <v>647</v>
      </c>
    </row>
    <row r="326" spans="1:22" ht="15.95" customHeight="1" x14ac:dyDescent="0.25">
      <c r="A326" s="14" t="s">
        <v>642</v>
      </c>
      <c r="B326" s="14" t="s">
        <v>307</v>
      </c>
      <c r="C326" s="14" t="s">
        <v>312</v>
      </c>
      <c r="D326" s="14" t="s">
        <v>334</v>
      </c>
      <c r="E326" s="14" t="s">
        <v>335</v>
      </c>
      <c r="F326" s="14" t="s">
        <v>336</v>
      </c>
      <c r="G326" s="14" t="s">
        <v>336</v>
      </c>
      <c r="H326" s="14" t="s">
        <v>336</v>
      </c>
      <c r="I326" s="14" t="s">
        <v>336</v>
      </c>
      <c r="J326" s="14" t="s">
        <v>336</v>
      </c>
      <c r="K326" s="14" t="s">
        <v>207</v>
      </c>
      <c r="L326" s="15">
        <v>920709550000</v>
      </c>
      <c r="M326" s="15">
        <v>0</v>
      </c>
      <c r="N326" s="15">
        <v>210000000000</v>
      </c>
      <c r="O326" s="15">
        <v>1130709550000</v>
      </c>
      <c r="P326" s="15">
        <v>104418003487</v>
      </c>
      <c r="Q326" s="15">
        <v>451518592197</v>
      </c>
      <c r="R326" s="15">
        <v>0</v>
      </c>
      <c r="S326" s="15">
        <v>0</v>
      </c>
      <c r="T326" s="15">
        <v>679190957803</v>
      </c>
      <c r="U326" s="14" t="s">
        <v>635</v>
      </c>
      <c r="V326" s="16" t="s">
        <v>647</v>
      </c>
    </row>
    <row r="327" spans="1:22" ht="15.95" customHeight="1" x14ac:dyDescent="0.25">
      <c r="A327" s="14" t="s">
        <v>642</v>
      </c>
      <c r="B327" s="14" t="s">
        <v>307</v>
      </c>
      <c r="C327" s="14" t="s">
        <v>312</v>
      </c>
      <c r="D327" s="14" t="s">
        <v>334</v>
      </c>
      <c r="E327" s="14" t="s">
        <v>335</v>
      </c>
      <c r="F327" s="14" t="s">
        <v>368</v>
      </c>
      <c r="G327" s="14" t="s">
        <v>368</v>
      </c>
      <c r="H327" s="14" t="s">
        <v>368</v>
      </c>
      <c r="I327" s="14" t="s">
        <v>368</v>
      </c>
      <c r="J327" s="14" t="s">
        <v>368</v>
      </c>
      <c r="K327" s="14" t="s">
        <v>369</v>
      </c>
      <c r="L327" s="15">
        <v>1030000000</v>
      </c>
      <c r="M327" s="15">
        <v>0</v>
      </c>
      <c r="N327" s="15">
        <v>0</v>
      </c>
      <c r="O327" s="15">
        <v>1030000000</v>
      </c>
      <c r="P327" s="15">
        <v>136889574</v>
      </c>
      <c r="Q327" s="15">
        <v>768670963</v>
      </c>
      <c r="R327" s="15">
        <v>0</v>
      </c>
      <c r="S327" s="15">
        <v>0</v>
      </c>
      <c r="T327" s="15">
        <v>261329037</v>
      </c>
      <c r="U327" s="14" t="s">
        <v>635</v>
      </c>
      <c r="V327" s="16" t="s">
        <v>647</v>
      </c>
    </row>
    <row r="328" spans="1:22" ht="15.95" customHeight="1" x14ac:dyDescent="0.25">
      <c r="A328" s="14" t="s">
        <v>642</v>
      </c>
      <c r="B328" s="14" t="s">
        <v>307</v>
      </c>
      <c r="C328" s="14" t="s">
        <v>312</v>
      </c>
      <c r="D328" s="14" t="s">
        <v>334</v>
      </c>
      <c r="E328" s="14" t="s">
        <v>692</v>
      </c>
      <c r="F328" s="14" t="s">
        <v>692</v>
      </c>
      <c r="G328" s="14" t="s">
        <v>692</v>
      </c>
      <c r="H328" s="14" t="s">
        <v>692</v>
      </c>
      <c r="I328" s="14" t="s">
        <v>692</v>
      </c>
      <c r="J328" s="14" t="s">
        <v>692</v>
      </c>
      <c r="K328" s="14" t="s">
        <v>693</v>
      </c>
      <c r="L328" s="15">
        <v>25412384000</v>
      </c>
      <c r="M328" s="15">
        <v>0</v>
      </c>
      <c r="N328" s="15">
        <v>0</v>
      </c>
      <c r="O328" s="15">
        <v>25412384000</v>
      </c>
      <c r="P328" s="15">
        <v>0</v>
      </c>
      <c r="Q328" s="15">
        <v>0</v>
      </c>
      <c r="R328" s="15">
        <v>0</v>
      </c>
      <c r="S328" s="15">
        <v>0</v>
      </c>
      <c r="T328" s="15">
        <v>25412384000</v>
      </c>
      <c r="U328" s="14" t="s">
        <v>635</v>
      </c>
      <c r="V328" s="16" t="s">
        <v>647</v>
      </c>
    </row>
    <row r="329" spans="1:22" ht="15.95" customHeight="1" x14ac:dyDescent="0.25">
      <c r="A329" s="14" t="s">
        <v>642</v>
      </c>
      <c r="B329" s="14" t="s">
        <v>307</v>
      </c>
      <c r="C329" s="14" t="s">
        <v>312</v>
      </c>
      <c r="D329" s="14" t="s">
        <v>334</v>
      </c>
      <c r="E329" s="14" t="s">
        <v>694</v>
      </c>
      <c r="F329" s="14" t="s">
        <v>695</v>
      </c>
      <c r="G329" s="14" t="s">
        <v>695</v>
      </c>
      <c r="H329" s="14" t="s">
        <v>695</v>
      </c>
      <c r="I329" s="14" t="s">
        <v>695</v>
      </c>
      <c r="J329" s="14" t="s">
        <v>695</v>
      </c>
      <c r="K329" s="14" t="s">
        <v>696</v>
      </c>
      <c r="L329" s="15">
        <v>0</v>
      </c>
      <c r="M329" s="15">
        <v>0</v>
      </c>
      <c r="N329" s="15">
        <v>40693468000</v>
      </c>
      <c r="O329" s="15">
        <v>40693468000</v>
      </c>
      <c r="P329" s="15">
        <v>0</v>
      </c>
      <c r="Q329" s="15">
        <v>4535972639</v>
      </c>
      <c r="R329" s="15">
        <v>0</v>
      </c>
      <c r="S329" s="15">
        <v>0</v>
      </c>
      <c r="T329" s="15">
        <v>36157495361</v>
      </c>
      <c r="U329" s="14" t="s">
        <v>635</v>
      </c>
      <c r="V329" s="16" t="s">
        <v>647</v>
      </c>
    </row>
    <row r="330" spans="1:22" ht="15.95" customHeight="1" x14ac:dyDescent="0.25">
      <c r="A330" s="14" t="s">
        <v>642</v>
      </c>
      <c r="B330" s="14" t="s">
        <v>307</v>
      </c>
      <c r="C330" s="14" t="s">
        <v>312</v>
      </c>
      <c r="D330" s="14" t="s">
        <v>334</v>
      </c>
      <c r="E330" s="14" t="s">
        <v>694</v>
      </c>
      <c r="F330" s="14" t="s">
        <v>697</v>
      </c>
      <c r="G330" s="14" t="s">
        <v>697</v>
      </c>
      <c r="H330" s="14" t="s">
        <v>697</v>
      </c>
      <c r="I330" s="14" t="s">
        <v>697</v>
      </c>
      <c r="J330" s="14" t="s">
        <v>697</v>
      </c>
      <c r="K330" s="14" t="s">
        <v>698</v>
      </c>
      <c r="L330" s="15">
        <v>426615000000</v>
      </c>
      <c r="M330" s="15">
        <v>0</v>
      </c>
      <c r="N330" s="15">
        <v>0</v>
      </c>
      <c r="O330" s="15">
        <v>426615000000</v>
      </c>
      <c r="P330" s="15">
        <v>40258195124</v>
      </c>
      <c r="Q330" s="15">
        <v>350357760414</v>
      </c>
      <c r="R330" s="15">
        <v>0</v>
      </c>
      <c r="S330" s="15">
        <v>0</v>
      </c>
      <c r="T330" s="15">
        <v>76257239586</v>
      </c>
      <c r="U330" s="14" t="s">
        <v>635</v>
      </c>
      <c r="V330" s="16" t="s">
        <v>647</v>
      </c>
    </row>
    <row r="331" spans="1:22" ht="15.95" customHeight="1" x14ac:dyDescent="0.25">
      <c r="A331" s="14" t="s">
        <v>642</v>
      </c>
      <c r="B331" s="14" t="s">
        <v>307</v>
      </c>
      <c r="C331" s="14" t="s">
        <v>312</v>
      </c>
      <c r="D331" s="14" t="s">
        <v>334</v>
      </c>
      <c r="E331" s="14" t="s">
        <v>694</v>
      </c>
      <c r="F331" s="14" t="s">
        <v>699</v>
      </c>
      <c r="G331" s="14" t="s">
        <v>699</v>
      </c>
      <c r="H331" s="14" t="s">
        <v>699</v>
      </c>
      <c r="I331" s="14" t="s">
        <v>699</v>
      </c>
      <c r="J331" s="14" t="s">
        <v>699</v>
      </c>
      <c r="K331" s="14" t="s">
        <v>700</v>
      </c>
      <c r="L331" s="15">
        <v>91397000000</v>
      </c>
      <c r="M331" s="15">
        <v>0</v>
      </c>
      <c r="N331" s="15">
        <v>0</v>
      </c>
      <c r="O331" s="15">
        <v>91397000000</v>
      </c>
      <c r="P331" s="15">
        <v>8269400240</v>
      </c>
      <c r="Q331" s="15">
        <v>77359638079</v>
      </c>
      <c r="R331" s="15">
        <v>0</v>
      </c>
      <c r="S331" s="15">
        <v>0</v>
      </c>
      <c r="T331" s="15">
        <v>14037361921</v>
      </c>
      <c r="U331" s="14" t="s">
        <v>635</v>
      </c>
      <c r="V331" s="16" t="s">
        <v>647</v>
      </c>
    </row>
    <row r="332" spans="1:22" ht="15.95" customHeight="1" x14ac:dyDescent="0.25">
      <c r="A332" s="14" t="s">
        <v>642</v>
      </c>
      <c r="B332" s="14" t="s">
        <v>307</v>
      </c>
      <c r="C332" s="14" t="s">
        <v>312</v>
      </c>
      <c r="D332" s="14" t="s">
        <v>334</v>
      </c>
      <c r="E332" s="14" t="s">
        <v>694</v>
      </c>
      <c r="F332" s="14" t="s">
        <v>701</v>
      </c>
      <c r="G332" s="14" t="s">
        <v>701</v>
      </c>
      <c r="H332" s="14" t="s">
        <v>701</v>
      </c>
      <c r="I332" s="14" t="s">
        <v>701</v>
      </c>
      <c r="J332" s="14" t="s">
        <v>701</v>
      </c>
      <c r="K332" s="14" t="s">
        <v>702</v>
      </c>
      <c r="L332" s="15">
        <v>40693468000</v>
      </c>
      <c r="M332" s="15">
        <v>0</v>
      </c>
      <c r="N332" s="15">
        <v>-40693468000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4" t="s">
        <v>635</v>
      </c>
      <c r="V332" s="16" t="s">
        <v>647</v>
      </c>
    </row>
    <row r="333" spans="1:22" ht="15.95" customHeight="1" x14ac:dyDescent="0.25">
      <c r="A333" s="14" t="s">
        <v>703</v>
      </c>
      <c r="B333" s="14" t="s">
        <v>307</v>
      </c>
      <c r="C333" s="14" t="s">
        <v>312</v>
      </c>
      <c r="D333" s="14" t="s">
        <v>326</v>
      </c>
      <c r="E333" s="14" t="s">
        <v>355</v>
      </c>
      <c r="F333" s="14" t="s">
        <v>356</v>
      </c>
      <c r="G333" s="14" t="s">
        <v>583</v>
      </c>
      <c r="H333" s="14" t="s">
        <v>583</v>
      </c>
      <c r="I333" s="14" t="s">
        <v>583</v>
      </c>
      <c r="J333" s="14" t="s">
        <v>583</v>
      </c>
      <c r="K333" s="14" t="s">
        <v>584</v>
      </c>
      <c r="L333" s="15">
        <v>1024231000</v>
      </c>
      <c r="M333" s="15">
        <v>0</v>
      </c>
      <c r="N333" s="15">
        <v>0</v>
      </c>
      <c r="O333" s="15">
        <v>1024231000</v>
      </c>
      <c r="P333" s="15">
        <v>0</v>
      </c>
      <c r="Q333" s="15">
        <v>1024231000</v>
      </c>
      <c r="R333" s="15">
        <v>0</v>
      </c>
      <c r="S333" s="15">
        <v>0</v>
      </c>
      <c r="T333" s="15">
        <v>0</v>
      </c>
      <c r="U333" s="14" t="s">
        <v>635</v>
      </c>
      <c r="V333" s="16" t="s">
        <v>704</v>
      </c>
    </row>
    <row r="334" spans="1:22" ht="15.95" customHeight="1" x14ac:dyDescent="0.25">
      <c r="A334" s="14" t="s">
        <v>703</v>
      </c>
      <c r="B334" s="14" t="s">
        <v>307</v>
      </c>
      <c r="C334" s="14" t="s">
        <v>312</v>
      </c>
      <c r="D334" s="14" t="s">
        <v>334</v>
      </c>
      <c r="E334" s="14" t="s">
        <v>335</v>
      </c>
      <c r="F334" s="14" t="s">
        <v>336</v>
      </c>
      <c r="G334" s="14" t="s">
        <v>336</v>
      </c>
      <c r="H334" s="14" t="s">
        <v>336</v>
      </c>
      <c r="I334" s="14" t="s">
        <v>336</v>
      </c>
      <c r="J334" s="14" t="s">
        <v>336</v>
      </c>
      <c r="K334" s="14" t="s">
        <v>207</v>
      </c>
      <c r="L334" s="15">
        <v>40674537000</v>
      </c>
      <c r="M334" s="15">
        <v>0</v>
      </c>
      <c r="N334" s="15">
        <v>-219000000</v>
      </c>
      <c r="O334" s="15">
        <v>40455537000</v>
      </c>
      <c r="P334" s="15">
        <v>1744677848</v>
      </c>
      <c r="Q334" s="15">
        <v>15303052894</v>
      </c>
      <c r="R334" s="15">
        <v>0</v>
      </c>
      <c r="S334" s="15">
        <v>0</v>
      </c>
      <c r="T334" s="15">
        <v>25152484106</v>
      </c>
      <c r="U334" s="14" t="s">
        <v>635</v>
      </c>
      <c r="V334" s="16" t="s">
        <v>704</v>
      </c>
    </row>
    <row r="335" spans="1:22" ht="15.95" customHeight="1" x14ac:dyDescent="0.25">
      <c r="A335" s="14" t="s">
        <v>705</v>
      </c>
      <c r="B335" s="14" t="s">
        <v>307</v>
      </c>
      <c r="C335" s="14" t="s">
        <v>312</v>
      </c>
      <c r="D335" s="14" t="s">
        <v>313</v>
      </c>
      <c r="E335" s="14" t="s">
        <v>314</v>
      </c>
      <c r="F335" s="14" t="s">
        <v>433</v>
      </c>
      <c r="G335" s="14" t="s">
        <v>706</v>
      </c>
      <c r="H335" s="14" t="s">
        <v>706</v>
      </c>
      <c r="I335" s="14" t="s">
        <v>706</v>
      </c>
      <c r="J335" s="14" t="s">
        <v>706</v>
      </c>
      <c r="K335" s="14" t="s">
        <v>238</v>
      </c>
      <c r="L335" s="15">
        <v>1081889000</v>
      </c>
      <c r="M335" s="15">
        <v>0</v>
      </c>
      <c r="N335" s="15">
        <v>0</v>
      </c>
      <c r="O335" s="15">
        <v>1081889000</v>
      </c>
      <c r="P335" s="15">
        <v>0</v>
      </c>
      <c r="Q335" s="15">
        <v>344805823</v>
      </c>
      <c r="R335" s="15">
        <v>0</v>
      </c>
      <c r="S335" s="15">
        <v>0</v>
      </c>
      <c r="T335" s="15">
        <v>737083177</v>
      </c>
      <c r="U335" s="14" t="s">
        <v>635</v>
      </c>
      <c r="V335" s="16" t="s">
        <v>707</v>
      </c>
    </row>
    <row r="336" spans="1:22" ht="15.95" customHeight="1" x14ac:dyDescent="0.25">
      <c r="A336" s="14" t="s">
        <v>705</v>
      </c>
      <c r="B336" s="14" t="s">
        <v>307</v>
      </c>
      <c r="C336" s="14" t="s">
        <v>312</v>
      </c>
      <c r="D336" s="14" t="s">
        <v>313</v>
      </c>
      <c r="E336" s="14" t="s">
        <v>314</v>
      </c>
      <c r="F336" s="14" t="s">
        <v>433</v>
      </c>
      <c r="G336" s="14" t="s">
        <v>708</v>
      </c>
      <c r="H336" s="14" t="s">
        <v>709</v>
      </c>
      <c r="I336" s="14" t="s">
        <v>709</v>
      </c>
      <c r="J336" s="14" t="s">
        <v>709</v>
      </c>
      <c r="K336" s="14" t="s">
        <v>710</v>
      </c>
      <c r="L336" s="15">
        <v>3200000000</v>
      </c>
      <c r="M336" s="15">
        <v>0</v>
      </c>
      <c r="N336" s="15">
        <v>0</v>
      </c>
      <c r="O336" s="15">
        <v>3200000000</v>
      </c>
      <c r="P336" s="15">
        <v>637776536</v>
      </c>
      <c r="Q336" s="15">
        <v>6449771669</v>
      </c>
      <c r="R336" s="15">
        <v>0</v>
      </c>
      <c r="S336" s="15">
        <v>0</v>
      </c>
      <c r="T336" s="15">
        <v>-3249771669</v>
      </c>
      <c r="U336" s="14" t="s">
        <v>635</v>
      </c>
      <c r="V336" s="16" t="s">
        <v>707</v>
      </c>
    </row>
    <row r="337" spans="1:22" ht="15.95" customHeight="1" x14ac:dyDescent="0.25">
      <c r="A337" s="14" t="s">
        <v>705</v>
      </c>
      <c r="B337" s="14" t="s">
        <v>307</v>
      </c>
      <c r="C337" s="14" t="s">
        <v>312</v>
      </c>
      <c r="D337" s="14" t="s">
        <v>313</v>
      </c>
      <c r="E337" s="14" t="s">
        <v>314</v>
      </c>
      <c r="F337" s="14" t="s">
        <v>433</v>
      </c>
      <c r="G337" s="14" t="s">
        <v>708</v>
      </c>
      <c r="H337" s="14" t="s">
        <v>711</v>
      </c>
      <c r="I337" s="14" t="s">
        <v>711</v>
      </c>
      <c r="J337" s="14" t="s">
        <v>711</v>
      </c>
      <c r="K337" s="14" t="s">
        <v>712</v>
      </c>
      <c r="L337" s="15">
        <v>3017561000</v>
      </c>
      <c r="M337" s="15">
        <v>0</v>
      </c>
      <c r="N337" s="15">
        <v>0</v>
      </c>
      <c r="O337" s="15">
        <v>3017561000</v>
      </c>
      <c r="P337" s="15">
        <v>608465527</v>
      </c>
      <c r="Q337" s="15">
        <v>1940746286</v>
      </c>
      <c r="R337" s="15">
        <v>0</v>
      </c>
      <c r="S337" s="15">
        <v>0</v>
      </c>
      <c r="T337" s="15">
        <v>1076814714</v>
      </c>
      <c r="U337" s="14" t="s">
        <v>635</v>
      </c>
      <c r="V337" s="16" t="s">
        <v>707</v>
      </c>
    </row>
    <row r="338" spans="1:22" ht="15.95" customHeight="1" x14ac:dyDescent="0.25">
      <c r="A338" s="14" t="s">
        <v>705</v>
      </c>
      <c r="B338" s="14" t="s">
        <v>307</v>
      </c>
      <c r="C338" s="14" t="s">
        <v>312</v>
      </c>
      <c r="D338" s="14" t="s">
        <v>313</v>
      </c>
      <c r="E338" s="14" t="s">
        <v>314</v>
      </c>
      <c r="F338" s="14" t="s">
        <v>433</v>
      </c>
      <c r="G338" s="14" t="s">
        <v>448</v>
      </c>
      <c r="H338" s="14" t="s">
        <v>448</v>
      </c>
      <c r="I338" s="14" t="s">
        <v>448</v>
      </c>
      <c r="J338" s="14" t="s">
        <v>448</v>
      </c>
      <c r="K338" s="14" t="s">
        <v>449</v>
      </c>
      <c r="L338" s="15">
        <v>2280000000</v>
      </c>
      <c r="M338" s="15">
        <v>0</v>
      </c>
      <c r="N338" s="15">
        <v>0</v>
      </c>
      <c r="O338" s="15">
        <v>2280000000</v>
      </c>
      <c r="P338" s="15">
        <v>0</v>
      </c>
      <c r="Q338" s="15">
        <v>0</v>
      </c>
      <c r="R338" s="15">
        <v>0</v>
      </c>
      <c r="S338" s="15">
        <v>0</v>
      </c>
      <c r="T338" s="15">
        <v>2280000000</v>
      </c>
      <c r="U338" s="14" t="s">
        <v>635</v>
      </c>
      <c r="V338" s="16" t="s">
        <v>707</v>
      </c>
    </row>
    <row r="339" spans="1:22" ht="15.95" customHeight="1" x14ac:dyDescent="0.25">
      <c r="A339" s="14" t="s">
        <v>705</v>
      </c>
      <c r="B339" s="14" t="s">
        <v>307</v>
      </c>
      <c r="C339" s="14" t="s">
        <v>312</v>
      </c>
      <c r="D339" s="14" t="s">
        <v>313</v>
      </c>
      <c r="E339" s="14" t="s">
        <v>314</v>
      </c>
      <c r="F339" s="14" t="s">
        <v>454</v>
      </c>
      <c r="G339" s="14" t="s">
        <v>713</v>
      </c>
      <c r="H339" s="14" t="s">
        <v>714</v>
      </c>
      <c r="I339" s="14" t="s">
        <v>714</v>
      </c>
      <c r="J339" s="14" t="s">
        <v>714</v>
      </c>
      <c r="K339" s="14" t="s">
        <v>242</v>
      </c>
      <c r="L339" s="15">
        <v>307436540000</v>
      </c>
      <c r="M339" s="15">
        <v>0</v>
      </c>
      <c r="N339" s="15">
        <v>0</v>
      </c>
      <c r="O339" s="15">
        <v>307436540000</v>
      </c>
      <c r="P339" s="15">
        <v>3855432177</v>
      </c>
      <c r="Q339" s="15">
        <v>82712247593</v>
      </c>
      <c r="R339" s="15">
        <v>0</v>
      </c>
      <c r="S339" s="15">
        <v>0</v>
      </c>
      <c r="T339" s="15">
        <v>224724292407</v>
      </c>
      <c r="U339" s="14" t="s">
        <v>635</v>
      </c>
      <c r="V339" s="16" t="s">
        <v>707</v>
      </c>
    </row>
    <row r="340" spans="1:22" ht="15.95" customHeight="1" x14ac:dyDescent="0.25">
      <c r="A340" s="14" t="s">
        <v>705</v>
      </c>
      <c r="B340" s="14" t="s">
        <v>307</v>
      </c>
      <c r="C340" s="14" t="s">
        <v>312</v>
      </c>
      <c r="D340" s="14" t="s">
        <v>313</v>
      </c>
      <c r="E340" s="14" t="s">
        <v>314</v>
      </c>
      <c r="F340" s="14" t="s">
        <v>454</v>
      </c>
      <c r="G340" s="14" t="s">
        <v>713</v>
      </c>
      <c r="H340" s="14" t="s">
        <v>715</v>
      </c>
      <c r="I340" s="14" t="s">
        <v>716</v>
      </c>
      <c r="J340" s="14" t="s">
        <v>716</v>
      </c>
      <c r="K340" s="14" t="s">
        <v>717</v>
      </c>
      <c r="L340" s="15">
        <v>593081000</v>
      </c>
      <c r="M340" s="15">
        <v>0</v>
      </c>
      <c r="N340" s="15">
        <v>0</v>
      </c>
      <c r="O340" s="15">
        <v>593081000</v>
      </c>
      <c r="P340" s="15">
        <v>65130914</v>
      </c>
      <c r="Q340" s="15">
        <v>560706869</v>
      </c>
      <c r="R340" s="15">
        <v>0</v>
      </c>
      <c r="S340" s="15">
        <v>0</v>
      </c>
      <c r="T340" s="15">
        <v>32374131</v>
      </c>
      <c r="U340" s="14" t="s">
        <v>635</v>
      </c>
      <c r="V340" s="16" t="s">
        <v>707</v>
      </c>
    </row>
    <row r="341" spans="1:22" ht="15.95" customHeight="1" x14ac:dyDescent="0.25">
      <c r="A341" s="14" t="s">
        <v>705</v>
      </c>
      <c r="B341" s="14" t="s">
        <v>307</v>
      </c>
      <c r="C341" s="14" t="s">
        <v>312</v>
      </c>
      <c r="D341" s="14" t="s">
        <v>313</v>
      </c>
      <c r="E341" s="14" t="s">
        <v>314</v>
      </c>
      <c r="F341" s="14" t="s">
        <v>454</v>
      </c>
      <c r="G341" s="14" t="s">
        <v>713</v>
      </c>
      <c r="H341" s="14" t="s">
        <v>715</v>
      </c>
      <c r="I341" s="14" t="s">
        <v>718</v>
      </c>
      <c r="J341" s="14" t="s">
        <v>718</v>
      </c>
      <c r="K341" s="14" t="s">
        <v>719</v>
      </c>
      <c r="L341" s="15">
        <v>2267431000</v>
      </c>
      <c r="M341" s="15">
        <v>0</v>
      </c>
      <c r="N341" s="15">
        <v>0</v>
      </c>
      <c r="O341" s="15">
        <v>2267431000</v>
      </c>
      <c r="P341" s="15">
        <v>254339987</v>
      </c>
      <c r="Q341" s="15">
        <v>1167025709</v>
      </c>
      <c r="R341" s="15">
        <v>0</v>
      </c>
      <c r="S341" s="15">
        <v>0</v>
      </c>
      <c r="T341" s="15">
        <v>1100405291</v>
      </c>
      <c r="U341" s="14" t="s">
        <v>635</v>
      </c>
      <c r="V341" s="16" t="s">
        <v>707</v>
      </c>
    </row>
    <row r="342" spans="1:22" ht="15.95" customHeight="1" x14ac:dyDescent="0.25">
      <c r="A342" s="14" t="s">
        <v>705</v>
      </c>
      <c r="B342" s="14" t="s">
        <v>307</v>
      </c>
      <c r="C342" s="14" t="s">
        <v>312</v>
      </c>
      <c r="D342" s="14" t="s">
        <v>313</v>
      </c>
      <c r="E342" s="14" t="s">
        <v>314</v>
      </c>
      <c r="F342" s="14" t="s">
        <v>315</v>
      </c>
      <c r="G342" s="14" t="s">
        <v>316</v>
      </c>
      <c r="H342" s="14" t="s">
        <v>353</v>
      </c>
      <c r="I342" s="14" t="s">
        <v>353</v>
      </c>
      <c r="J342" s="14" t="s">
        <v>353</v>
      </c>
      <c r="K342" s="14" t="s">
        <v>79</v>
      </c>
      <c r="L342" s="15">
        <v>400000000</v>
      </c>
      <c r="M342" s="15">
        <v>0</v>
      </c>
      <c r="N342" s="15">
        <v>0</v>
      </c>
      <c r="O342" s="15">
        <v>400000000</v>
      </c>
      <c r="P342" s="15">
        <v>0</v>
      </c>
      <c r="Q342" s="15">
        <v>3696862400</v>
      </c>
      <c r="R342" s="15">
        <v>0</v>
      </c>
      <c r="S342" s="15">
        <v>0</v>
      </c>
      <c r="T342" s="15">
        <v>-3296862400</v>
      </c>
      <c r="U342" s="14" t="s">
        <v>635</v>
      </c>
      <c r="V342" s="16" t="s">
        <v>707</v>
      </c>
    </row>
    <row r="343" spans="1:22" ht="15.95" customHeight="1" x14ac:dyDescent="0.25">
      <c r="A343" s="14" t="s">
        <v>705</v>
      </c>
      <c r="B343" s="14" t="s">
        <v>307</v>
      </c>
      <c r="C343" s="14" t="s">
        <v>312</v>
      </c>
      <c r="D343" s="14" t="s">
        <v>313</v>
      </c>
      <c r="E343" s="14" t="s">
        <v>314</v>
      </c>
      <c r="F343" s="14" t="s">
        <v>315</v>
      </c>
      <c r="G343" s="14" t="s">
        <v>316</v>
      </c>
      <c r="H343" s="14" t="s">
        <v>319</v>
      </c>
      <c r="I343" s="14" t="s">
        <v>319</v>
      </c>
      <c r="J343" s="14" t="s">
        <v>319</v>
      </c>
      <c r="K343" s="14" t="s">
        <v>84</v>
      </c>
      <c r="L343" s="15">
        <v>100000000</v>
      </c>
      <c r="M343" s="15">
        <v>0</v>
      </c>
      <c r="N343" s="15">
        <v>0</v>
      </c>
      <c r="O343" s="15">
        <v>100000000</v>
      </c>
      <c r="P343" s="15">
        <v>1383219</v>
      </c>
      <c r="Q343" s="15">
        <v>4508187</v>
      </c>
      <c r="R343" s="15">
        <v>0</v>
      </c>
      <c r="S343" s="15">
        <v>0</v>
      </c>
      <c r="T343" s="15">
        <v>95491813</v>
      </c>
      <c r="U343" s="14" t="s">
        <v>635</v>
      </c>
      <c r="V343" s="16" t="s">
        <v>707</v>
      </c>
    </row>
    <row r="344" spans="1:22" ht="15.95" customHeight="1" x14ac:dyDescent="0.25">
      <c r="A344" s="14" t="s">
        <v>705</v>
      </c>
      <c r="B344" s="14" t="s">
        <v>307</v>
      </c>
      <c r="C344" s="14" t="s">
        <v>312</v>
      </c>
      <c r="D344" s="14" t="s">
        <v>313</v>
      </c>
      <c r="E344" s="14" t="s">
        <v>314</v>
      </c>
      <c r="F344" s="14" t="s">
        <v>320</v>
      </c>
      <c r="G344" s="14" t="s">
        <v>321</v>
      </c>
      <c r="H344" s="14" t="s">
        <v>322</v>
      </c>
      <c r="I344" s="14" t="s">
        <v>323</v>
      </c>
      <c r="J344" s="14" t="s">
        <v>324</v>
      </c>
      <c r="K344" s="14" t="s">
        <v>325</v>
      </c>
      <c r="L344" s="15">
        <v>28457300000</v>
      </c>
      <c r="M344" s="15">
        <v>0</v>
      </c>
      <c r="N344" s="15">
        <v>0</v>
      </c>
      <c r="O344" s="15">
        <v>28457300000</v>
      </c>
      <c r="P344" s="15">
        <v>0</v>
      </c>
      <c r="Q344" s="15">
        <v>7278394857</v>
      </c>
      <c r="R344" s="15">
        <v>0</v>
      </c>
      <c r="S344" s="15">
        <v>0</v>
      </c>
      <c r="T344" s="15">
        <v>21178905143</v>
      </c>
      <c r="U344" s="14" t="s">
        <v>635</v>
      </c>
      <c r="V344" s="16" t="s">
        <v>707</v>
      </c>
    </row>
    <row r="345" spans="1:22" ht="15.95" customHeight="1" x14ac:dyDescent="0.25">
      <c r="A345" s="14" t="s">
        <v>705</v>
      </c>
      <c r="B345" s="14" t="s">
        <v>307</v>
      </c>
      <c r="C345" s="14" t="s">
        <v>312</v>
      </c>
      <c r="D345" s="14" t="s">
        <v>326</v>
      </c>
      <c r="E345" s="14" t="s">
        <v>554</v>
      </c>
      <c r="F345" s="14" t="s">
        <v>558</v>
      </c>
      <c r="G345" s="14" t="s">
        <v>563</v>
      </c>
      <c r="H345" s="14" t="s">
        <v>564</v>
      </c>
      <c r="I345" s="14" t="s">
        <v>564</v>
      </c>
      <c r="J345" s="14" t="s">
        <v>564</v>
      </c>
      <c r="K345" s="14" t="s">
        <v>565</v>
      </c>
      <c r="L345" s="15">
        <v>165117933000</v>
      </c>
      <c r="M345" s="15">
        <v>0</v>
      </c>
      <c r="N345" s="15">
        <v>0</v>
      </c>
      <c r="O345" s="15">
        <v>165117933000</v>
      </c>
      <c r="P345" s="15">
        <v>3014998095</v>
      </c>
      <c r="Q345" s="15">
        <v>22008371070</v>
      </c>
      <c r="R345" s="15">
        <v>0</v>
      </c>
      <c r="S345" s="15">
        <v>0</v>
      </c>
      <c r="T345" s="15">
        <v>143109561930</v>
      </c>
      <c r="U345" s="14" t="s">
        <v>635</v>
      </c>
      <c r="V345" s="16" t="s">
        <v>707</v>
      </c>
    </row>
    <row r="346" spans="1:22" ht="15.95" customHeight="1" x14ac:dyDescent="0.25">
      <c r="A346" s="14" t="s">
        <v>705</v>
      </c>
      <c r="B346" s="14" t="s">
        <v>307</v>
      </c>
      <c r="C346" s="14" t="s">
        <v>312</v>
      </c>
      <c r="D346" s="14" t="s">
        <v>326</v>
      </c>
      <c r="E346" s="14" t="s">
        <v>355</v>
      </c>
      <c r="F346" s="14" t="s">
        <v>356</v>
      </c>
      <c r="G346" s="14" t="s">
        <v>583</v>
      </c>
      <c r="H346" s="14" t="s">
        <v>583</v>
      </c>
      <c r="I346" s="14" t="s">
        <v>583</v>
      </c>
      <c r="J346" s="14" t="s">
        <v>583</v>
      </c>
      <c r="K346" s="14" t="s">
        <v>584</v>
      </c>
      <c r="L346" s="15">
        <v>530477713000</v>
      </c>
      <c r="M346" s="15">
        <v>0</v>
      </c>
      <c r="N346" s="15">
        <v>0</v>
      </c>
      <c r="O346" s="15">
        <v>530477713000</v>
      </c>
      <c r="P346" s="15">
        <v>0</v>
      </c>
      <c r="Q346" s="15">
        <v>509204514919</v>
      </c>
      <c r="R346" s="15">
        <v>0</v>
      </c>
      <c r="S346" s="15">
        <v>0</v>
      </c>
      <c r="T346" s="15">
        <v>21273198081</v>
      </c>
      <c r="U346" s="14" t="s">
        <v>635</v>
      </c>
      <c r="V346" s="16" t="s">
        <v>707</v>
      </c>
    </row>
    <row r="347" spans="1:22" ht="15.95" customHeight="1" x14ac:dyDescent="0.25">
      <c r="A347" s="14" t="s">
        <v>705</v>
      </c>
      <c r="B347" s="14" t="s">
        <v>307</v>
      </c>
      <c r="C347" s="14" t="s">
        <v>312</v>
      </c>
      <c r="D347" s="14" t="s">
        <v>326</v>
      </c>
      <c r="E347" s="14" t="s">
        <v>355</v>
      </c>
      <c r="F347" s="14" t="s">
        <v>356</v>
      </c>
      <c r="G347" s="14" t="s">
        <v>357</v>
      </c>
      <c r="H347" s="14" t="s">
        <v>357</v>
      </c>
      <c r="I347" s="14" t="s">
        <v>357</v>
      </c>
      <c r="J347" s="14" t="s">
        <v>357</v>
      </c>
      <c r="K347" s="14" t="s">
        <v>158</v>
      </c>
      <c r="L347" s="15">
        <v>80191222000</v>
      </c>
      <c r="M347" s="15">
        <v>0</v>
      </c>
      <c r="N347" s="15">
        <v>0</v>
      </c>
      <c r="O347" s="15">
        <v>80191222000</v>
      </c>
      <c r="P347" s="15">
        <v>0</v>
      </c>
      <c r="Q347" s="15">
        <v>73461222000</v>
      </c>
      <c r="R347" s="15">
        <v>0</v>
      </c>
      <c r="S347" s="15">
        <v>0</v>
      </c>
      <c r="T347" s="15">
        <v>6730000000</v>
      </c>
      <c r="U347" s="14" t="s">
        <v>635</v>
      </c>
      <c r="V347" s="16" t="s">
        <v>707</v>
      </c>
    </row>
    <row r="348" spans="1:22" ht="15.95" customHeight="1" x14ac:dyDescent="0.25">
      <c r="A348" s="14" t="s">
        <v>705</v>
      </c>
      <c r="B348" s="14" t="s">
        <v>307</v>
      </c>
      <c r="C348" s="14" t="s">
        <v>312</v>
      </c>
      <c r="D348" s="14" t="s">
        <v>326</v>
      </c>
      <c r="E348" s="14" t="s">
        <v>327</v>
      </c>
      <c r="F348" s="14" t="s">
        <v>328</v>
      </c>
      <c r="G348" s="14" t="s">
        <v>366</v>
      </c>
      <c r="H348" s="14" t="s">
        <v>366</v>
      </c>
      <c r="I348" s="14" t="s">
        <v>366</v>
      </c>
      <c r="J348" s="14" t="s">
        <v>366</v>
      </c>
      <c r="K348" s="14" t="s">
        <v>185</v>
      </c>
      <c r="L348" s="15">
        <v>18971443000</v>
      </c>
      <c r="M348" s="15">
        <v>0</v>
      </c>
      <c r="N348" s="15">
        <v>0</v>
      </c>
      <c r="O348" s="15">
        <v>18971443000</v>
      </c>
      <c r="P348" s="15">
        <v>6903223714</v>
      </c>
      <c r="Q348" s="15">
        <v>28711351613</v>
      </c>
      <c r="R348" s="15">
        <v>0</v>
      </c>
      <c r="S348" s="15">
        <v>0</v>
      </c>
      <c r="T348" s="15">
        <v>-9739908613</v>
      </c>
      <c r="U348" s="14" t="s">
        <v>635</v>
      </c>
      <c r="V348" s="16" t="s">
        <v>707</v>
      </c>
    </row>
    <row r="349" spans="1:22" ht="15.95" customHeight="1" x14ac:dyDescent="0.25">
      <c r="A349" s="14" t="s">
        <v>705</v>
      </c>
      <c r="B349" s="14" t="s">
        <v>307</v>
      </c>
      <c r="C349" s="14" t="s">
        <v>312</v>
      </c>
      <c r="D349" s="14" t="s">
        <v>326</v>
      </c>
      <c r="E349" s="14" t="s">
        <v>327</v>
      </c>
      <c r="F349" s="14" t="s">
        <v>328</v>
      </c>
      <c r="G349" s="14" t="s">
        <v>329</v>
      </c>
      <c r="H349" s="14" t="s">
        <v>329</v>
      </c>
      <c r="I349" s="14" t="s">
        <v>329</v>
      </c>
      <c r="J349" s="14" t="s">
        <v>329</v>
      </c>
      <c r="K349" s="14" t="s">
        <v>187</v>
      </c>
      <c r="L349" s="15">
        <v>5914585000</v>
      </c>
      <c r="M349" s="15">
        <v>0</v>
      </c>
      <c r="N349" s="15">
        <v>0</v>
      </c>
      <c r="O349" s="15">
        <v>5914585000</v>
      </c>
      <c r="P349" s="15">
        <v>227380829</v>
      </c>
      <c r="Q349" s="15">
        <v>6497737237</v>
      </c>
      <c r="R349" s="15">
        <v>0</v>
      </c>
      <c r="S349" s="15">
        <v>0</v>
      </c>
      <c r="T349" s="15">
        <v>-583152237</v>
      </c>
      <c r="U349" s="14" t="s">
        <v>635</v>
      </c>
      <c r="V349" s="16" t="s">
        <v>707</v>
      </c>
    </row>
    <row r="350" spans="1:22" ht="15.95" customHeight="1" x14ac:dyDescent="0.25">
      <c r="A350" s="14" t="s">
        <v>705</v>
      </c>
      <c r="B350" s="14" t="s">
        <v>307</v>
      </c>
      <c r="C350" s="14" t="s">
        <v>312</v>
      </c>
      <c r="D350" s="14" t="s">
        <v>334</v>
      </c>
      <c r="E350" s="14" t="s">
        <v>335</v>
      </c>
      <c r="F350" s="14" t="s">
        <v>336</v>
      </c>
      <c r="G350" s="14" t="s">
        <v>336</v>
      </c>
      <c r="H350" s="14" t="s">
        <v>336</v>
      </c>
      <c r="I350" s="14" t="s">
        <v>336</v>
      </c>
      <c r="J350" s="14" t="s">
        <v>336</v>
      </c>
      <c r="K350" s="14" t="s">
        <v>207</v>
      </c>
      <c r="L350" s="15">
        <v>1038768561000</v>
      </c>
      <c r="M350" s="15">
        <v>0</v>
      </c>
      <c r="N350" s="15">
        <v>-158885828337</v>
      </c>
      <c r="O350" s="15">
        <v>879882732663</v>
      </c>
      <c r="P350" s="15">
        <v>20682836969</v>
      </c>
      <c r="Q350" s="15">
        <v>155800388818</v>
      </c>
      <c r="R350" s="15">
        <v>0</v>
      </c>
      <c r="S350" s="15">
        <v>0</v>
      </c>
      <c r="T350" s="15">
        <v>724082343845</v>
      </c>
      <c r="U350" s="14" t="s">
        <v>635</v>
      </c>
      <c r="V350" s="16" t="s">
        <v>707</v>
      </c>
    </row>
    <row r="351" spans="1:22" ht="15.95" customHeight="1" x14ac:dyDescent="0.25">
      <c r="A351" s="14" t="s">
        <v>720</v>
      </c>
      <c r="B351" s="14" t="s">
        <v>307</v>
      </c>
      <c r="C351" s="14" t="s">
        <v>312</v>
      </c>
      <c r="D351" s="14" t="s">
        <v>313</v>
      </c>
      <c r="E351" s="14" t="s">
        <v>314</v>
      </c>
      <c r="F351" s="14" t="s">
        <v>433</v>
      </c>
      <c r="G351" s="14" t="s">
        <v>721</v>
      </c>
      <c r="H351" s="14" t="s">
        <v>722</v>
      </c>
      <c r="I351" s="14" t="s">
        <v>722</v>
      </c>
      <c r="J351" s="14" t="s">
        <v>722</v>
      </c>
      <c r="K351" s="14" t="s">
        <v>723</v>
      </c>
      <c r="L351" s="15">
        <v>6986809000</v>
      </c>
      <c r="M351" s="15">
        <v>0</v>
      </c>
      <c r="N351" s="15">
        <v>0</v>
      </c>
      <c r="O351" s="15">
        <v>6986809000</v>
      </c>
      <c r="P351" s="15">
        <v>634909985</v>
      </c>
      <c r="Q351" s="15">
        <v>8849132591</v>
      </c>
      <c r="R351" s="15">
        <v>0</v>
      </c>
      <c r="S351" s="15">
        <v>0</v>
      </c>
      <c r="T351" s="15">
        <v>-1862323591</v>
      </c>
      <c r="U351" s="14" t="s">
        <v>635</v>
      </c>
      <c r="V351" s="16" t="s">
        <v>379</v>
      </c>
    </row>
    <row r="352" spans="1:22" ht="15.95" customHeight="1" x14ac:dyDescent="0.25">
      <c r="A352" s="14" t="s">
        <v>720</v>
      </c>
      <c r="B352" s="14" t="s">
        <v>307</v>
      </c>
      <c r="C352" s="14" t="s">
        <v>312</v>
      </c>
      <c r="D352" s="14" t="s">
        <v>313</v>
      </c>
      <c r="E352" s="14" t="s">
        <v>314</v>
      </c>
      <c r="F352" s="14" t="s">
        <v>433</v>
      </c>
      <c r="G352" s="14" t="s">
        <v>721</v>
      </c>
      <c r="H352" s="14" t="s">
        <v>724</v>
      </c>
      <c r="I352" s="14" t="s">
        <v>724</v>
      </c>
      <c r="J352" s="14" t="s">
        <v>724</v>
      </c>
      <c r="K352" s="14" t="s">
        <v>725</v>
      </c>
      <c r="L352" s="15">
        <v>4591612000</v>
      </c>
      <c r="M352" s="15">
        <v>0</v>
      </c>
      <c r="N352" s="15">
        <v>0</v>
      </c>
      <c r="O352" s="15">
        <v>4591612000</v>
      </c>
      <c r="P352" s="15">
        <v>906697021</v>
      </c>
      <c r="Q352" s="15">
        <v>4594854808</v>
      </c>
      <c r="R352" s="15">
        <v>0</v>
      </c>
      <c r="S352" s="15">
        <v>0</v>
      </c>
      <c r="T352" s="15">
        <v>-3242808</v>
      </c>
      <c r="U352" s="14" t="s">
        <v>635</v>
      </c>
      <c r="V352" s="16" t="s">
        <v>379</v>
      </c>
    </row>
    <row r="353" spans="1:22" ht="15.95" customHeight="1" x14ac:dyDescent="0.25">
      <c r="A353" s="14" t="s">
        <v>720</v>
      </c>
      <c r="B353" s="14" t="s">
        <v>307</v>
      </c>
      <c r="C353" s="14" t="s">
        <v>312</v>
      </c>
      <c r="D353" s="14" t="s">
        <v>313</v>
      </c>
      <c r="E353" s="14" t="s">
        <v>314</v>
      </c>
      <c r="F353" s="14" t="s">
        <v>320</v>
      </c>
      <c r="G353" s="14" t="s">
        <v>321</v>
      </c>
      <c r="H353" s="14" t="s">
        <v>322</v>
      </c>
      <c r="I353" s="14" t="s">
        <v>323</v>
      </c>
      <c r="J353" s="14" t="s">
        <v>324</v>
      </c>
      <c r="K353" s="14" t="s">
        <v>325</v>
      </c>
      <c r="L353" s="15">
        <v>230149000</v>
      </c>
      <c r="M353" s="15">
        <v>0</v>
      </c>
      <c r="N353" s="15">
        <v>0</v>
      </c>
      <c r="O353" s="15">
        <v>230149000</v>
      </c>
      <c r="P353" s="15">
        <v>34223580</v>
      </c>
      <c r="Q353" s="15">
        <v>266710693</v>
      </c>
      <c r="R353" s="15">
        <v>0</v>
      </c>
      <c r="S353" s="15">
        <v>0</v>
      </c>
      <c r="T353" s="15">
        <v>-36561693</v>
      </c>
      <c r="U353" s="14" t="s">
        <v>635</v>
      </c>
      <c r="V353" s="16" t="s">
        <v>379</v>
      </c>
    </row>
    <row r="354" spans="1:22" ht="15.95" customHeight="1" x14ac:dyDescent="0.25">
      <c r="A354" s="14" t="s">
        <v>720</v>
      </c>
      <c r="B354" s="14" t="s">
        <v>307</v>
      </c>
      <c r="C354" s="14" t="s">
        <v>312</v>
      </c>
      <c r="D354" s="14" t="s">
        <v>326</v>
      </c>
      <c r="E354" s="14" t="s">
        <v>569</v>
      </c>
      <c r="F354" s="14" t="s">
        <v>570</v>
      </c>
      <c r="G354" s="14" t="s">
        <v>726</v>
      </c>
      <c r="H354" s="14" t="s">
        <v>727</v>
      </c>
      <c r="I354" s="14" t="s">
        <v>727</v>
      </c>
      <c r="J354" s="14" t="s">
        <v>727</v>
      </c>
      <c r="K354" s="14" t="s">
        <v>248</v>
      </c>
      <c r="L354" s="15">
        <v>176038000</v>
      </c>
      <c r="M354" s="15">
        <v>0</v>
      </c>
      <c r="N354" s="15">
        <v>0</v>
      </c>
      <c r="O354" s="15">
        <v>176038000</v>
      </c>
      <c r="P354" s="15">
        <v>6400000</v>
      </c>
      <c r="Q354" s="15">
        <v>44900000</v>
      </c>
      <c r="R354" s="15">
        <v>0</v>
      </c>
      <c r="S354" s="15">
        <v>0</v>
      </c>
      <c r="T354" s="15">
        <v>131138000</v>
      </c>
      <c r="U354" s="14" t="s">
        <v>635</v>
      </c>
      <c r="V354" s="16" t="s">
        <v>379</v>
      </c>
    </row>
    <row r="355" spans="1:22" ht="15.95" customHeight="1" x14ac:dyDescent="0.25">
      <c r="A355" s="14" t="s">
        <v>720</v>
      </c>
      <c r="B355" s="14" t="s">
        <v>307</v>
      </c>
      <c r="C355" s="14" t="s">
        <v>312</v>
      </c>
      <c r="D355" s="14" t="s">
        <v>326</v>
      </c>
      <c r="E355" s="14" t="s">
        <v>355</v>
      </c>
      <c r="F355" s="14" t="s">
        <v>356</v>
      </c>
      <c r="G355" s="14" t="s">
        <v>583</v>
      </c>
      <c r="H355" s="14" t="s">
        <v>583</v>
      </c>
      <c r="I355" s="14" t="s">
        <v>583</v>
      </c>
      <c r="J355" s="14" t="s">
        <v>583</v>
      </c>
      <c r="K355" s="14" t="s">
        <v>584</v>
      </c>
      <c r="L355" s="15">
        <v>107778504000</v>
      </c>
      <c r="M355" s="15">
        <v>0</v>
      </c>
      <c r="N355" s="15">
        <v>0</v>
      </c>
      <c r="O355" s="15">
        <v>107778504000</v>
      </c>
      <c r="P355" s="15">
        <v>0</v>
      </c>
      <c r="Q355" s="15">
        <v>107778504000</v>
      </c>
      <c r="R355" s="15">
        <v>0</v>
      </c>
      <c r="S355" s="15">
        <v>0</v>
      </c>
      <c r="T355" s="15">
        <v>0</v>
      </c>
      <c r="U355" s="14" t="s">
        <v>635</v>
      </c>
      <c r="V355" s="16" t="s">
        <v>379</v>
      </c>
    </row>
    <row r="356" spans="1:22" ht="15.95" customHeight="1" x14ac:dyDescent="0.25">
      <c r="A356" s="14" t="s">
        <v>720</v>
      </c>
      <c r="B356" s="14" t="s">
        <v>307</v>
      </c>
      <c r="C356" s="14" t="s">
        <v>312</v>
      </c>
      <c r="D356" s="14" t="s">
        <v>326</v>
      </c>
      <c r="E356" s="14" t="s">
        <v>355</v>
      </c>
      <c r="F356" s="14" t="s">
        <v>356</v>
      </c>
      <c r="G356" s="14" t="s">
        <v>357</v>
      </c>
      <c r="H356" s="14" t="s">
        <v>357</v>
      </c>
      <c r="I356" s="14" t="s">
        <v>357</v>
      </c>
      <c r="J356" s="14" t="s">
        <v>357</v>
      </c>
      <c r="K356" s="14" t="s">
        <v>158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4" t="s">
        <v>635</v>
      </c>
      <c r="V356" s="16" t="s">
        <v>379</v>
      </c>
    </row>
    <row r="357" spans="1:22" ht="15.95" customHeight="1" x14ac:dyDescent="0.25">
      <c r="A357" s="14" t="s">
        <v>720</v>
      </c>
      <c r="B357" s="14" t="s">
        <v>307</v>
      </c>
      <c r="C357" s="14" t="s">
        <v>312</v>
      </c>
      <c r="D357" s="14" t="s">
        <v>326</v>
      </c>
      <c r="E357" s="14" t="s">
        <v>327</v>
      </c>
      <c r="F357" s="14" t="s">
        <v>328</v>
      </c>
      <c r="G357" s="14" t="s">
        <v>366</v>
      </c>
      <c r="H357" s="14" t="s">
        <v>366</v>
      </c>
      <c r="I357" s="14" t="s">
        <v>366</v>
      </c>
      <c r="J357" s="14" t="s">
        <v>366</v>
      </c>
      <c r="K357" s="14" t="s">
        <v>185</v>
      </c>
      <c r="L357" s="15">
        <v>107483264000</v>
      </c>
      <c r="M357" s="15">
        <v>0</v>
      </c>
      <c r="N357" s="15">
        <v>0</v>
      </c>
      <c r="O357" s="15">
        <v>107483264000</v>
      </c>
      <c r="P357" s="15">
        <v>21240096589</v>
      </c>
      <c r="Q357" s="15">
        <v>158038015945</v>
      </c>
      <c r="R357" s="15">
        <v>0</v>
      </c>
      <c r="S357" s="15">
        <v>0</v>
      </c>
      <c r="T357" s="15">
        <v>-50554751945</v>
      </c>
      <c r="U357" s="14" t="s">
        <v>635</v>
      </c>
      <c r="V357" s="16" t="s">
        <v>379</v>
      </c>
    </row>
    <row r="358" spans="1:22" ht="15.95" customHeight="1" x14ac:dyDescent="0.25">
      <c r="A358" s="14" t="s">
        <v>720</v>
      </c>
      <c r="B358" s="14" t="s">
        <v>307</v>
      </c>
      <c r="C358" s="14" t="s">
        <v>312</v>
      </c>
      <c r="D358" s="14" t="s">
        <v>326</v>
      </c>
      <c r="E358" s="14" t="s">
        <v>327</v>
      </c>
      <c r="F358" s="14" t="s">
        <v>328</v>
      </c>
      <c r="G358" s="14" t="s">
        <v>329</v>
      </c>
      <c r="H358" s="14" t="s">
        <v>329</v>
      </c>
      <c r="I358" s="14" t="s">
        <v>329</v>
      </c>
      <c r="J358" s="14" t="s">
        <v>329</v>
      </c>
      <c r="K358" s="14" t="s">
        <v>187</v>
      </c>
      <c r="L358" s="15">
        <v>0</v>
      </c>
      <c r="M358" s="15">
        <v>0</v>
      </c>
      <c r="N358" s="15">
        <v>0</v>
      </c>
      <c r="O358" s="15">
        <v>0</v>
      </c>
      <c r="P358" s="15">
        <v>1994322</v>
      </c>
      <c r="Q358" s="15">
        <v>25567903</v>
      </c>
      <c r="R358" s="15">
        <v>0</v>
      </c>
      <c r="S358" s="15">
        <v>0</v>
      </c>
      <c r="T358" s="15">
        <v>-25567903</v>
      </c>
      <c r="U358" s="14" t="s">
        <v>635</v>
      </c>
      <c r="V358" s="16" t="s">
        <v>379</v>
      </c>
    </row>
    <row r="359" spans="1:22" ht="15.95" customHeight="1" x14ac:dyDescent="0.25">
      <c r="A359" s="14" t="s">
        <v>720</v>
      </c>
      <c r="B359" s="14" t="s">
        <v>307</v>
      </c>
      <c r="C359" s="14" t="s">
        <v>312</v>
      </c>
      <c r="D359" s="14" t="s">
        <v>326</v>
      </c>
      <c r="E359" s="14" t="s">
        <v>333</v>
      </c>
      <c r="F359" s="14" t="s">
        <v>333</v>
      </c>
      <c r="G359" s="14" t="s">
        <v>333</v>
      </c>
      <c r="H359" s="14" t="s">
        <v>333</v>
      </c>
      <c r="I359" s="14" t="s">
        <v>333</v>
      </c>
      <c r="J359" s="14" t="s">
        <v>333</v>
      </c>
      <c r="K359" s="14" t="s">
        <v>199</v>
      </c>
      <c r="L359" s="15">
        <v>7612000</v>
      </c>
      <c r="M359" s="15">
        <v>0</v>
      </c>
      <c r="N359" s="15">
        <v>0</v>
      </c>
      <c r="O359" s="15">
        <v>7612000</v>
      </c>
      <c r="P359" s="15">
        <v>422700</v>
      </c>
      <c r="Q359" s="15">
        <v>134323291</v>
      </c>
      <c r="R359" s="15">
        <v>0</v>
      </c>
      <c r="S359" s="15">
        <v>0</v>
      </c>
      <c r="T359" s="15">
        <v>-126711291</v>
      </c>
      <c r="U359" s="14" t="s">
        <v>635</v>
      </c>
      <c r="V359" s="16" t="s">
        <v>379</v>
      </c>
    </row>
    <row r="360" spans="1:22" ht="15.95" customHeight="1" x14ac:dyDescent="0.25">
      <c r="A360" s="14" t="s">
        <v>720</v>
      </c>
      <c r="B360" s="14" t="s">
        <v>307</v>
      </c>
      <c r="C360" s="14" t="s">
        <v>312</v>
      </c>
      <c r="D360" s="14" t="s">
        <v>334</v>
      </c>
      <c r="E360" s="14" t="s">
        <v>335</v>
      </c>
      <c r="F360" s="14" t="s">
        <v>336</v>
      </c>
      <c r="G360" s="14" t="s">
        <v>336</v>
      </c>
      <c r="H360" s="14" t="s">
        <v>336</v>
      </c>
      <c r="I360" s="14" t="s">
        <v>336</v>
      </c>
      <c r="J360" s="14" t="s">
        <v>336</v>
      </c>
      <c r="K360" s="14" t="s">
        <v>207</v>
      </c>
      <c r="L360" s="15">
        <v>27939215000</v>
      </c>
      <c r="M360" s="15">
        <v>0</v>
      </c>
      <c r="N360" s="15">
        <v>-3045448051</v>
      </c>
      <c r="O360" s="15">
        <v>24893766949</v>
      </c>
      <c r="P360" s="15">
        <v>1557811219</v>
      </c>
      <c r="Q360" s="15">
        <v>11995832780</v>
      </c>
      <c r="R360" s="15">
        <v>0</v>
      </c>
      <c r="S360" s="15">
        <v>0</v>
      </c>
      <c r="T360" s="15">
        <v>12897934169</v>
      </c>
      <c r="U360" s="14" t="s">
        <v>635</v>
      </c>
      <c r="V360" s="16" t="s">
        <v>379</v>
      </c>
    </row>
    <row r="361" spans="1:22" ht="15.95" customHeight="1" x14ac:dyDescent="0.25">
      <c r="A361" s="14" t="s">
        <v>720</v>
      </c>
      <c r="B361" s="14" t="s">
        <v>307</v>
      </c>
      <c r="C361" s="14" t="s">
        <v>312</v>
      </c>
      <c r="D361" s="14" t="s">
        <v>334</v>
      </c>
      <c r="E361" s="14" t="s">
        <v>728</v>
      </c>
      <c r="F361" s="14" t="s">
        <v>728</v>
      </c>
      <c r="G361" s="14" t="s">
        <v>728</v>
      </c>
      <c r="H361" s="14" t="s">
        <v>728</v>
      </c>
      <c r="I361" s="14" t="s">
        <v>728</v>
      </c>
      <c r="J361" s="14" t="s">
        <v>728</v>
      </c>
      <c r="K361" s="14" t="s">
        <v>729</v>
      </c>
      <c r="L361" s="15">
        <v>241742000000</v>
      </c>
      <c r="M361" s="15">
        <v>0</v>
      </c>
      <c r="N361" s="15">
        <v>0</v>
      </c>
      <c r="O361" s="15">
        <v>241742000000</v>
      </c>
      <c r="P361" s="15">
        <v>20325731579</v>
      </c>
      <c r="Q361" s="15">
        <v>36946084189</v>
      </c>
      <c r="R361" s="15">
        <v>0</v>
      </c>
      <c r="S361" s="15">
        <v>0</v>
      </c>
      <c r="T361" s="15">
        <v>204795915811</v>
      </c>
      <c r="U361" s="14" t="s">
        <v>635</v>
      </c>
      <c r="V361" s="16" t="s">
        <v>379</v>
      </c>
    </row>
    <row r="362" spans="1:22" ht="15.95" customHeight="1" x14ac:dyDescent="0.25">
      <c r="A362" s="14" t="s">
        <v>720</v>
      </c>
      <c r="B362" s="14" t="s">
        <v>307</v>
      </c>
      <c r="C362" s="14" t="s">
        <v>312</v>
      </c>
      <c r="D362" s="14" t="s">
        <v>334</v>
      </c>
      <c r="E362" s="14" t="s">
        <v>730</v>
      </c>
      <c r="F362" s="14" t="s">
        <v>730</v>
      </c>
      <c r="G362" s="14" t="s">
        <v>730</v>
      </c>
      <c r="H362" s="14" t="s">
        <v>730</v>
      </c>
      <c r="I362" s="14" t="s">
        <v>730</v>
      </c>
      <c r="J362" s="14" t="s">
        <v>730</v>
      </c>
      <c r="K362" s="14" t="s">
        <v>731</v>
      </c>
      <c r="L362" s="15">
        <v>240441000000</v>
      </c>
      <c r="M362" s="15">
        <v>0</v>
      </c>
      <c r="N362" s="15">
        <v>0</v>
      </c>
      <c r="O362" s="15">
        <v>240441000000</v>
      </c>
      <c r="P362" s="15">
        <v>29194455000</v>
      </c>
      <c r="Q362" s="15">
        <v>104873263000</v>
      </c>
      <c r="R362" s="15">
        <v>0</v>
      </c>
      <c r="S362" s="15">
        <v>0</v>
      </c>
      <c r="T362" s="15">
        <v>135567737000</v>
      </c>
      <c r="U362" s="14" t="s">
        <v>635</v>
      </c>
      <c r="V362" s="16" t="s">
        <v>379</v>
      </c>
    </row>
    <row r="363" spans="1:22" ht="15.95" customHeight="1" x14ac:dyDescent="0.25">
      <c r="A363" s="14" t="s">
        <v>720</v>
      </c>
      <c r="B363" s="14" t="s">
        <v>307</v>
      </c>
      <c r="C363" s="14" t="s">
        <v>312</v>
      </c>
      <c r="D363" s="14" t="s">
        <v>334</v>
      </c>
      <c r="E363" s="14" t="s">
        <v>732</v>
      </c>
      <c r="F363" s="14" t="s">
        <v>732</v>
      </c>
      <c r="G363" s="14" t="s">
        <v>732</v>
      </c>
      <c r="H363" s="14" t="s">
        <v>732</v>
      </c>
      <c r="I363" s="14" t="s">
        <v>732</v>
      </c>
      <c r="J363" s="14" t="s">
        <v>732</v>
      </c>
      <c r="K363" s="14" t="s">
        <v>733</v>
      </c>
      <c r="L363" s="15">
        <v>5000000000</v>
      </c>
      <c r="M363" s="15">
        <v>0</v>
      </c>
      <c r="N363" s="15">
        <v>0</v>
      </c>
      <c r="O363" s="15">
        <v>5000000000</v>
      </c>
      <c r="P363" s="15">
        <v>0</v>
      </c>
      <c r="Q363" s="15">
        <v>4996151338</v>
      </c>
      <c r="R363" s="15">
        <v>0</v>
      </c>
      <c r="S363" s="15">
        <v>0</v>
      </c>
      <c r="T363" s="15">
        <v>3848662</v>
      </c>
      <c r="U363" s="14" t="s">
        <v>635</v>
      </c>
      <c r="V363" s="16" t="s">
        <v>379</v>
      </c>
    </row>
    <row r="364" spans="1:22" ht="15.95" customHeight="1" x14ac:dyDescent="0.25">
      <c r="A364" s="14" t="s">
        <v>734</v>
      </c>
      <c r="B364" s="14" t="s">
        <v>307</v>
      </c>
      <c r="C364" s="14" t="s">
        <v>312</v>
      </c>
      <c r="D364" s="14" t="s">
        <v>326</v>
      </c>
      <c r="E364" s="14" t="s">
        <v>554</v>
      </c>
      <c r="F364" s="14" t="s">
        <v>558</v>
      </c>
      <c r="G364" s="14" t="s">
        <v>563</v>
      </c>
      <c r="H364" s="14" t="s">
        <v>564</v>
      </c>
      <c r="I364" s="14" t="s">
        <v>564</v>
      </c>
      <c r="J364" s="14" t="s">
        <v>564</v>
      </c>
      <c r="K364" s="14" t="s">
        <v>565</v>
      </c>
      <c r="L364" s="15">
        <v>0</v>
      </c>
      <c r="M364" s="15">
        <v>0</v>
      </c>
      <c r="N364" s="15">
        <v>2649115429</v>
      </c>
      <c r="O364" s="15">
        <v>2649115429</v>
      </c>
      <c r="P364" s="15">
        <v>2102795429</v>
      </c>
      <c r="Q364" s="15">
        <v>2649115429</v>
      </c>
      <c r="R364" s="15">
        <v>0</v>
      </c>
      <c r="S364" s="15">
        <v>0</v>
      </c>
      <c r="T364" s="15">
        <v>0</v>
      </c>
      <c r="U364" s="14" t="s">
        <v>635</v>
      </c>
      <c r="V364" s="16" t="s">
        <v>735</v>
      </c>
    </row>
    <row r="365" spans="1:22" ht="15.95" customHeight="1" x14ac:dyDescent="0.25">
      <c r="A365" s="14" t="s">
        <v>734</v>
      </c>
      <c r="B365" s="14" t="s">
        <v>307</v>
      </c>
      <c r="C365" s="14" t="s">
        <v>312</v>
      </c>
      <c r="D365" s="14" t="s">
        <v>326</v>
      </c>
      <c r="E365" s="14" t="s">
        <v>569</v>
      </c>
      <c r="F365" s="14" t="s">
        <v>570</v>
      </c>
      <c r="G365" s="14" t="s">
        <v>726</v>
      </c>
      <c r="H365" s="14" t="s">
        <v>727</v>
      </c>
      <c r="I365" s="14" t="s">
        <v>727</v>
      </c>
      <c r="J365" s="14" t="s">
        <v>727</v>
      </c>
      <c r="K365" s="14" t="s">
        <v>248</v>
      </c>
      <c r="L365" s="15">
        <v>463950000</v>
      </c>
      <c r="M365" s="15">
        <v>0</v>
      </c>
      <c r="N365" s="15">
        <v>0</v>
      </c>
      <c r="O365" s="15">
        <v>463950000</v>
      </c>
      <c r="P365" s="15">
        <v>30269331.48</v>
      </c>
      <c r="Q365" s="15">
        <v>151455741.41999999</v>
      </c>
      <c r="R365" s="15">
        <v>0</v>
      </c>
      <c r="S365" s="15">
        <v>0</v>
      </c>
      <c r="T365" s="15">
        <v>312494258.57999998</v>
      </c>
      <c r="U365" s="14" t="s">
        <v>635</v>
      </c>
      <c r="V365" s="16" t="s">
        <v>735</v>
      </c>
    </row>
    <row r="366" spans="1:22" ht="15.95" customHeight="1" x14ac:dyDescent="0.25">
      <c r="A366" s="14" t="s">
        <v>734</v>
      </c>
      <c r="B366" s="14" t="s">
        <v>307</v>
      </c>
      <c r="C366" s="14" t="s">
        <v>312</v>
      </c>
      <c r="D366" s="14" t="s">
        <v>326</v>
      </c>
      <c r="E366" s="14" t="s">
        <v>355</v>
      </c>
      <c r="F366" s="14" t="s">
        <v>356</v>
      </c>
      <c r="G366" s="14" t="s">
        <v>583</v>
      </c>
      <c r="H366" s="14" t="s">
        <v>583</v>
      </c>
      <c r="I366" s="14" t="s">
        <v>583</v>
      </c>
      <c r="J366" s="14" t="s">
        <v>583</v>
      </c>
      <c r="K366" s="14" t="s">
        <v>584</v>
      </c>
      <c r="L366" s="15">
        <v>2102032000</v>
      </c>
      <c r="M366" s="15">
        <v>0</v>
      </c>
      <c r="N366" s="15">
        <v>0</v>
      </c>
      <c r="O366" s="15">
        <v>2102032000</v>
      </c>
      <c r="P366" s="15">
        <v>0</v>
      </c>
      <c r="Q366" s="15">
        <v>2102032000</v>
      </c>
      <c r="R366" s="15">
        <v>0</v>
      </c>
      <c r="S366" s="15">
        <v>0</v>
      </c>
      <c r="T366" s="15">
        <v>0</v>
      </c>
      <c r="U366" s="14" t="s">
        <v>635</v>
      </c>
      <c r="V366" s="16" t="s">
        <v>735</v>
      </c>
    </row>
    <row r="367" spans="1:22" ht="15.95" customHeight="1" x14ac:dyDescent="0.25">
      <c r="A367" s="14" t="s">
        <v>734</v>
      </c>
      <c r="B367" s="14" t="s">
        <v>307</v>
      </c>
      <c r="C367" s="14" t="s">
        <v>312</v>
      </c>
      <c r="D367" s="14" t="s">
        <v>326</v>
      </c>
      <c r="E367" s="14" t="s">
        <v>355</v>
      </c>
      <c r="F367" s="14" t="s">
        <v>356</v>
      </c>
      <c r="G367" s="14" t="s">
        <v>357</v>
      </c>
      <c r="H367" s="14" t="s">
        <v>357</v>
      </c>
      <c r="I367" s="14" t="s">
        <v>357</v>
      </c>
      <c r="J367" s="14" t="s">
        <v>357</v>
      </c>
      <c r="K367" s="14" t="s">
        <v>158</v>
      </c>
      <c r="L367" s="15">
        <v>2446446000</v>
      </c>
      <c r="M367" s="15">
        <v>0</v>
      </c>
      <c r="N367" s="15">
        <v>0</v>
      </c>
      <c r="O367" s="15">
        <v>2446446000</v>
      </c>
      <c r="P367" s="15">
        <v>0</v>
      </c>
      <c r="Q367" s="15">
        <v>2446446000</v>
      </c>
      <c r="R367" s="15">
        <v>0</v>
      </c>
      <c r="S367" s="15">
        <v>0</v>
      </c>
      <c r="T367" s="15">
        <v>0</v>
      </c>
      <c r="U367" s="14" t="s">
        <v>635</v>
      </c>
      <c r="V367" s="16" t="s">
        <v>735</v>
      </c>
    </row>
    <row r="368" spans="1:22" ht="15.95" customHeight="1" x14ac:dyDescent="0.25">
      <c r="A368" s="14" t="s">
        <v>734</v>
      </c>
      <c r="B368" s="14" t="s">
        <v>307</v>
      </c>
      <c r="C368" s="14" t="s">
        <v>312</v>
      </c>
      <c r="D368" s="14" t="s">
        <v>326</v>
      </c>
      <c r="E368" s="14" t="s">
        <v>355</v>
      </c>
      <c r="F368" s="14" t="s">
        <v>585</v>
      </c>
      <c r="G368" s="14" t="s">
        <v>588</v>
      </c>
      <c r="H368" s="14" t="s">
        <v>588</v>
      </c>
      <c r="I368" s="14" t="s">
        <v>588</v>
      </c>
      <c r="J368" s="14" t="s">
        <v>588</v>
      </c>
      <c r="K368" s="14" t="s">
        <v>589</v>
      </c>
      <c r="L368" s="15">
        <v>1569812000</v>
      </c>
      <c r="M368" s="15">
        <v>0</v>
      </c>
      <c r="N368" s="15">
        <v>-1377189000</v>
      </c>
      <c r="O368" s="15">
        <v>192623000</v>
      </c>
      <c r="P368" s="15">
        <v>0</v>
      </c>
      <c r="Q368" s="15">
        <v>192623000</v>
      </c>
      <c r="R368" s="15">
        <v>0</v>
      </c>
      <c r="S368" s="15">
        <v>0</v>
      </c>
      <c r="T368" s="15">
        <v>0</v>
      </c>
      <c r="U368" s="14" t="s">
        <v>635</v>
      </c>
      <c r="V368" s="16" t="s">
        <v>735</v>
      </c>
    </row>
    <row r="369" spans="1:22" ht="15.95" customHeight="1" x14ac:dyDescent="0.25">
      <c r="A369" s="14" t="s">
        <v>734</v>
      </c>
      <c r="B369" s="14" t="s">
        <v>307</v>
      </c>
      <c r="C369" s="14" t="s">
        <v>312</v>
      </c>
      <c r="D369" s="14" t="s">
        <v>326</v>
      </c>
      <c r="E369" s="14" t="s">
        <v>355</v>
      </c>
      <c r="F369" s="14" t="s">
        <v>585</v>
      </c>
      <c r="G369" s="14" t="s">
        <v>590</v>
      </c>
      <c r="H369" s="14" t="s">
        <v>590</v>
      </c>
      <c r="I369" s="14" t="s">
        <v>590</v>
      </c>
      <c r="J369" s="14" t="s">
        <v>590</v>
      </c>
      <c r="K369" s="14" t="s">
        <v>591</v>
      </c>
      <c r="L369" s="15">
        <v>0</v>
      </c>
      <c r="M369" s="15">
        <v>0</v>
      </c>
      <c r="N369" s="15">
        <v>1377189000</v>
      </c>
      <c r="O369" s="15">
        <v>1377189000</v>
      </c>
      <c r="P369" s="15">
        <v>0</v>
      </c>
      <c r="Q369" s="15">
        <v>1377189000</v>
      </c>
      <c r="R369" s="15">
        <v>0</v>
      </c>
      <c r="S369" s="15">
        <v>0</v>
      </c>
      <c r="T369" s="15">
        <v>0</v>
      </c>
      <c r="U369" s="14" t="s">
        <v>635</v>
      </c>
      <c r="V369" s="16" t="s">
        <v>735</v>
      </c>
    </row>
    <row r="370" spans="1:22" ht="15.95" customHeight="1" x14ac:dyDescent="0.25">
      <c r="A370" s="14" t="s">
        <v>734</v>
      </c>
      <c r="B370" s="14" t="s">
        <v>307</v>
      </c>
      <c r="C370" s="14" t="s">
        <v>312</v>
      </c>
      <c r="D370" s="14" t="s">
        <v>326</v>
      </c>
      <c r="E370" s="14" t="s">
        <v>592</v>
      </c>
      <c r="F370" s="14" t="s">
        <v>593</v>
      </c>
      <c r="G370" s="14" t="s">
        <v>594</v>
      </c>
      <c r="H370" s="14" t="s">
        <v>594</v>
      </c>
      <c r="I370" s="14" t="s">
        <v>594</v>
      </c>
      <c r="J370" s="14" t="s">
        <v>594</v>
      </c>
      <c r="K370" s="14" t="s">
        <v>595</v>
      </c>
      <c r="L370" s="15">
        <v>5500000</v>
      </c>
      <c r="M370" s="15">
        <v>0</v>
      </c>
      <c r="N370" s="15">
        <v>0</v>
      </c>
      <c r="O370" s="15">
        <v>5500000</v>
      </c>
      <c r="P370" s="15">
        <v>0</v>
      </c>
      <c r="Q370" s="15">
        <v>0</v>
      </c>
      <c r="R370" s="15">
        <v>0</v>
      </c>
      <c r="S370" s="15">
        <v>0</v>
      </c>
      <c r="T370" s="15">
        <v>5500000</v>
      </c>
      <c r="U370" s="14" t="s">
        <v>635</v>
      </c>
      <c r="V370" s="16" t="s">
        <v>735</v>
      </c>
    </row>
    <row r="371" spans="1:22" ht="15.95" customHeight="1" x14ac:dyDescent="0.25">
      <c r="A371" s="14" t="s">
        <v>734</v>
      </c>
      <c r="B371" s="14" t="s">
        <v>307</v>
      </c>
      <c r="C371" s="14" t="s">
        <v>312</v>
      </c>
      <c r="D371" s="14" t="s">
        <v>326</v>
      </c>
      <c r="E371" s="14" t="s">
        <v>327</v>
      </c>
      <c r="F371" s="14" t="s">
        <v>328</v>
      </c>
      <c r="G371" s="14" t="s">
        <v>329</v>
      </c>
      <c r="H371" s="14" t="s">
        <v>329</v>
      </c>
      <c r="I371" s="14" t="s">
        <v>329</v>
      </c>
      <c r="J371" s="14" t="s">
        <v>329</v>
      </c>
      <c r="K371" s="14" t="s">
        <v>187</v>
      </c>
      <c r="L371" s="15">
        <v>216600000</v>
      </c>
      <c r="M371" s="15">
        <v>0</v>
      </c>
      <c r="N371" s="15">
        <v>0</v>
      </c>
      <c r="O371" s="15">
        <v>216600000</v>
      </c>
      <c r="P371" s="15">
        <v>16382637.449999999</v>
      </c>
      <c r="Q371" s="15">
        <v>243605420.93000001</v>
      </c>
      <c r="R371" s="15">
        <v>0</v>
      </c>
      <c r="S371" s="15">
        <v>0</v>
      </c>
      <c r="T371" s="15">
        <v>-27005420.93</v>
      </c>
      <c r="U371" s="14" t="s">
        <v>635</v>
      </c>
      <c r="V371" s="16" t="s">
        <v>735</v>
      </c>
    </row>
    <row r="372" spans="1:22" ht="15.95" customHeight="1" x14ac:dyDescent="0.25">
      <c r="A372" s="14" t="s">
        <v>734</v>
      </c>
      <c r="B372" s="14" t="s">
        <v>307</v>
      </c>
      <c r="C372" s="14" t="s">
        <v>312</v>
      </c>
      <c r="D372" s="14" t="s">
        <v>326</v>
      </c>
      <c r="E372" s="14" t="s">
        <v>330</v>
      </c>
      <c r="F372" s="14" t="s">
        <v>641</v>
      </c>
      <c r="G372" s="14" t="s">
        <v>641</v>
      </c>
      <c r="H372" s="14" t="s">
        <v>641</v>
      </c>
      <c r="I372" s="14" t="s">
        <v>641</v>
      </c>
      <c r="J372" s="14" t="s">
        <v>641</v>
      </c>
      <c r="K372" s="14" t="s">
        <v>205</v>
      </c>
      <c r="L372" s="15">
        <v>0</v>
      </c>
      <c r="M372" s="15">
        <v>1162421974</v>
      </c>
      <c r="N372" s="15">
        <v>1162421974</v>
      </c>
      <c r="O372" s="15">
        <v>1162421974</v>
      </c>
      <c r="P372" s="15">
        <v>1162421974</v>
      </c>
      <c r="Q372" s="15">
        <v>1162421974</v>
      </c>
      <c r="R372" s="15">
        <v>0</v>
      </c>
      <c r="S372" s="15">
        <v>0</v>
      </c>
      <c r="T372" s="15">
        <v>0</v>
      </c>
      <c r="U372" s="14" t="s">
        <v>635</v>
      </c>
      <c r="V372" s="16" t="s">
        <v>735</v>
      </c>
    </row>
    <row r="373" spans="1:22" ht="15.95" customHeight="1" x14ac:dyDescent="0.25">
      <c r="A373" s="14" t="s">
        <v>734</v>
      </c>
      <c r="B373" s="14" t="s">
        <v>307</v>
      </c>
      <c r="C373" s="14" t="s">
        <v>312</v>
      </c>
      <c r="D373" s="14" t="s">
        <v>334</v>
      </c>
      <c r="E373" s="14" t="s">
        <v>335</v>
      </c>
      <c r="F373" s="14" t="s">
        <v>336</v>
      </c>
      <c r="G373" s="14" t="s">
        <v>336</v>
      </c>
      <c r="H373" s="14" t="s">
        <v>336</v>
      </c>
      <c r="I373" s="14" t="s">
        <v>336</v>
      </c>
      <c r="J373" s="14" t="s">
        <v>336</v>
      </c>
      <c r="K373" s="14" t="s">
        <v>207</v>
      </c>
      <c r="L373" s="15">
        <v>68948854000</v>
      </c>
      <c r="M373" s="15">
        <v>0</v>
      </c>
      <c r="N373" s="15">
        <v>-6905000000</v>
      </c>
      <c r="O373" s="15">
        <v>62043854000</v>
      </c>
      <c r="P373" s="15">
        <v>1209945554</v>
      </c>
      <c r="Q373" s="15">
        <v>26207315396</v>
      </c>
      <c r="R373" s="15">
        <v>0</v>
      </c>
      <c r="S373" s="15">
        <v>0</v>
      </c>
      <c r="T373" s="15">
        <v>35836538604</v>
      </c>
      <c r="U373" s="14" t="s">
        <v>635</v>
      </c>
      <c r="V373" s="16" t="s">
        <v>735</v>
      </c>
    </row>
    <row r="374" spans="1:22" ht="15.95" customHeight="1" x14ac:dyDescent="0.25">
      <c r="A374" s="14" t="s">
        <v>736</v>
      </c>
      <c r="B374" s="14" t="s">
        <v>307</v>
      </c>
      <c r="C374" s="14" t="s">
        <v>312</v>
      </c>
      <c r="D374" s="14" t="s">
        <v>313</v>
      </c>
      <c r="E374" s="14" t="s">
        <v>314</v>
      </c>
      <c r="F374" s="14" t="s">
        <v>433</v>
      </c>
      <c r="G374" s="14" t="s">
        <v>708</v>
      </c>
      <c r="H374" s="14" t="s">
        <v>709</v>
      </c>
      <c r="I374" s="14" t="s">
        <v>709</v>
      </c>
      <c r="J374" s="14" t="s">
        <v>709</v>
      </c>
      <c r="K374" s="14" t="s">
        <v>710</v>
      </c>
      <c r="L374" s="15">
        <v>5022000000</v>
      </c>
      <c r="M374" s="15">
        <v>0</v>
      </c>
      <c r="N374" s="15">
        <v>0</v>
      </c>
      <c r="O374" s="15">
        <v>5022000000</v>
      </c>
      <c r="P374" s="15">
        <v>581961812</v>
      </c>
      <c r="Q374" s="15">
        <v>945187229</v>
      </c>
      <c r="R374" s="15">
        <v>0</v>
      </c>
      <c r="S374" s="15">
        <v>0</v>
      </c>
      <c r="T374" s="15">
        <v>4076812771</v>
      </c>
      <c r="U374" s="14" t="s">
        <v>635</v>
      </c>
      <c r="V374" s="16" t="s">
        <v>737</v>
      </c>
    </row>
    <row r="375" spans="1:22" ht="15.95" customHeight="1" x14ac:dyDescent="0.25">
      <c r="A375" s="14" t="s">
        <v>736</v>
      </c>
      <c r="B375" s="14" t="s">
        <v>307</v>
      </c>
      <c r="C375" s="14" t="s">
        <v>312</v>
      </c>
      <c r="D375" s="14" t="s">
        <v>313</v>
      </c>
      <c r="E375" s="14" t="s">
        <v>314</v>
      </c>
      <c r="F375" s="14" t="s">
        <v>433</v>
      </c>
      <c r="G375" s="14" t="s">
        <v>708</v>
      </c>
      <c r="H375" s="14" t="s">
        <v>711</v>
      </c>
      <c r="I375" s="14" t="s">
        <v>711</v>
      </c>
      <c r="J375" s="14" t="s">
        <v>711</v>
      </c>
      <c r="K375" s="14" t="s">
        <v>712</v>
      </c>
      <c r="L375" s="15">
        <v>0</v>
      </c>
      <c r="M375" s="15">
        <v>0</v>
      </c>
      <c r="N375" s="15">
        <v>0</v>
      </c>
      <c r="O375" s="15">
        <v>0</v>
      </c>
      <c r="P375" s="15">
        <v>110186959</v>
      </c>
      <c r="Q375" s="15">
        <v>1343673288</v>
      </c>
      <c r="R375" s="15">
        <v>0</v>
      </c>
      <c r="S375" s="15">
        <v>0</v>
      </c>
      <c r="T375" s="15">
        <v>-1343673288</v>
      </c>
      <c r="U375" s="14" t="s">
        <v>635</v>
      </c>
      <c r="V375" s="16" t="s">
        <v>737</v>
      </c>
    </row>
    <row r="376" spans="1:22" ht="15.95" customHeight="1" x14ac:dyDescent="0.25">
      <c r="A376" s="14" t="s">
        <v>736</v>
      </c>
      <c r="B376" s="14" t="s">
        <v>307</v>
      </c>
      <c r="C376" s="14" t="s">
        <v>312</v>
      </c>
      <c r="D376" s="14" t="s">
        <v>313</v>
      </c>
      <c r="E376" s="14" t="s">
        <v>314</v>
      </c>
      <c r="F376" s="14" t="s">
        <v>433</v>
      </c>
      <c r="G376" s="14" t="s">
        <v>448</v>
      </c>
      <c r="H376" s="14" t="s">
        <v>448</v>
      </c>
      <c r="I376" s="14" t="s">
        <v>448</v>
      </c>
      <c r="J376" s="14" t="s">
        <v>448</v>
      </c>
      <c r="K376" s="14" t="s">
        <v>449</v>
      </c>
      <c r="L376" s="15">
        <v>25749060000</v>
      </c>
      <c r="M376" s="15">
        <v>0</v>
      </c>
      <c r="N376" s="15">
        <v>0</v>
      </c>
      <c r="O376" s="15">
        <v>25749060000</v>
      </c>
      <c r="P376" s="15">
        <v>183642539</v>
      </c>
      <c r="Q376" s="15">
        <v>7585661045</v>
      </c>
      <c r="R376" s="15">
        <v>0</v>
      </c>
      <c r="S376" s="15">
        <v>0</v>
      </c>
      <c r="T376" s="15">
        <v>18163398955</v>
      </c>
      <c r="U376" s="14" t="s">
        <v>635</v>
      </c>
      <c r="V376" s="16" t="s">
        <v>737</v>
      </c>
    </row>
    <row r="377" spans="1:22" ht="15.95" customHeight="1" x14ac:dyDescent="0.25">
      <c r="A377" s="14" t="s">
        <v>736</v>
      </c>
      <c r="B377" s="14" t="s">
        <v>307</v>
      </c>
      <c r="C377" s="14" t="s">
        <v>312</v>
      </c>
      <c r="D377" s="14" t="s">
        <v>494</v>
      </c>
      <c r="E377" s="14" t="s">
        <v>495</v>
      </c>
      <c r="F377" s="14" t="s">
        <v>496</v>
      </c>
      <c r="G377" s="14" t="s">
        <v>536</v>
      </c>
      <c r="H377" s="14" t="s">
        <v>688</v>
      </c>
      <c r="I377" s="14" t="s">
        <v>688</v>
      </c>
      <c r="J377" s="14" t="s">
        <v>688</v>
      </c>
      <c r="K377" s="14" t="s">
        <v>689</v>
      </c>
      <c r="L377" s="15">
        <v>5265183000</v>
      </c>
      <c r="M377" s="15">
        <v>0</v>
      </c>
      <c r="N377" s="15">
        <v>0</v>
      </c>
      <c r="O377" s="15">
        <v>5265183000</v>
      </c>
      <c r="P377" s="15">
        <v>0</v>
      </c>
      <c r="Q377" s="15">
        <v>1201299974</v>
      </c>
      <c r="R377" s="15">
        <v>0</v>
      </c>
      <c r="S377" s="15">
        <v>0</v>
      </c>
      <c r="T377" s="15">
        <v>4063883026</v>
      </c>
      <c r="U377" s="14" t="s">
        <v>635</v>
      </c>
      <c r="V377" s="16" t="s">
        <v>737</v>
      </c>
    </row>
    <row r="378" spans="1:22" ht="15.95" customHeight="1" x14ac:dyDescent="0.25">
      <c r="A378" s="14" t="s">
        <v>736</v>
      </c>
      <c r="B378" s="14" t="s">
        <v>307</v>
      </c>
      <c r="C378" s="14" t="s">
        <v>312</v>
      </c>
      <c r="D378" s="14" t="s">
        <v>326</v>
      </c>
      <c r="E378" s="14" t="s">
        <v>554</v>
      </c>
      <c r="F378" s="14" t="s">
        <v>558</v>
      </c>
      <c r="G378" s="14" t="s">
        <v>559</v>
      </c>
      <c r="H378" s="14" t="s">
        <v>561</v>
      </c>
      <c r="I378" s="14" t="s">
        <v>561</v>
      </c>
      <c r="J378" s="14" t="s">
        <v>561</v>
      </c>
      <c r="K378" s="14" t="s">
        <v>562</v>
      </c>
      <c r="L378" s="15">
        <v>800000000</v>
      </c>
      <c r="M378" s="15">
        <v>0</v>
      </c>
      <c r="N378" s="15">
        <v>0</v>
      </c>
      <c r="O378" s="15">
        <v>800000000</v>
      </c>
      <c r="P378" s="15">
        <v>0</v>
      </c>
      <c r="Q378" s="15">
        <v>209935311</v>
      </c>
      <c r="R378" s="15">
        <v>0</v>
      </c>
      <c r="S378" s="15">
        <v>0</v>
      </c>
      <c r="T378" s="15">
        <v>590064689</v>
      </c>
      <c r="U378" s="14" t="s">
        <v>635</v>
      </c>
      <c r="V378" s="16" t="s">
        <v>737</v>
      </c>
    </row>
    <row r="379" spans="1:22" ht="15.95" customHeight="1" x14ac:dyDescent="0.25">
      <c r="A379" s="14" t="s">
        <v>736</v>
      </c>
      <c r="B379" s="14" t="s">
        <v>307</v>
      </c>
      <c r="C379" s="14" t="s">
        <v>312</v>
      </c>
      <c r="D379" s="14" t="s">
        <v>326</v>
      </c>
      <c r="E379" s="14" t="s">
        <v>554</v>
      </c>
      <c r="F379" s="14" t="s">
        <v>558</v>
      </c>
      <c r="G379" s="14" t="s">
        <v>563</v>
      </c>
      <c r="H379" s="14" t="s">
        <v>564</v>
      </c>
      <c r="I379" s="14" t="s">
        <v>564</v>
      </c>
      <c r="J379" s="14" t="s">
        <v>564</v>
      </c>
      <c r="K379" s="14" t="s">
        <v>565</v>
      </c>
      <c r="L379" s="15">
        <v>9070451000</v>
      </c>
      <c r="M379" s="15">
        <v>0</v>
      </c>
      <c r="N379" s="15">
        <v>0</v>
      </c>
      <c r="O379" s="15">
        <v>9070451000</v>
      </c>
      <c r="P379" s="15">
        <v>0</v>
      </c>
      <c r="Q379" s="15">
        <v>3207160042</v>
      </c>
      <c r="R379" s="15">
        <v>0</v>
      </c>
      <c r="S379" s="15">
        <v>0</v>
      </c>
      <c r="T379" s="15">
        <v>5863290958</v>
      </c>
      <c r="U379" s="14" t="s">
        <v>635</v>
      </c>
      <c r="V379" s="16" t="s">
        <v>737</v>
      </c>
    </row>
    <row r="380" spans="1:22" ht="15.95" customHeight="1" x14ac:dyDescent="0.25">
      <c r="A380" s="14" t="s">
        <v>736</v>
      </c>
      <c r="B380" s="14" t="s">
        <v>307</v>
      </c>
      <c r="C380" s="14" t="s">
        <v>312</v>
      </c>
      <c r="D380" s="14" t="s">
        <v>326</v>
      </c>
      <c r="E380" s="14" t="s">
        <v>355</v>
      </c>
      <c r="F380" s="14" t="s">
        <v>356</v>
      </c>
      <c r="G380" s="14" t="s">
        <v>583</v>
      </c>
      <c r="H380" s="14" t="s">
        <v>583</v>
      </c>
      <c r="I380" s="14" t="s">
        <v>583</v>
      </c>
      <c r="J380" s="14" t="s">
        <v>583</v>
      </c>
      <c r="K380" s="14" t="s">
        <v>584</v>
      </c>
      <c r="L380" s="15">
        <v>2304733000</v>
      </c>
      <c r="M380" s="15">
        <v>0</v>
      </c>
      <c r="N380" s="15">
        <v>0</v>
      </c>
      <c r="O380" s="15">
        <v>2304733000</v>
      </c>
      <c r="P380" s="15">
        <v>0</v>
      </c>
      <c r="Q380" s="15">
        <v>2304733000</v>
      </c>
      <c r="R380" s="15">
        <v>0</v>
      </c>
      <c r="S380" s="15">
        <v>0</v>
      </c>
      <c r="T380" s="15">
        <v>0</v>
      </c>
      <c r="U380" s="14" t="s">
        <v>635</v>
      </c>
      <c r="V380" s="16" t="s">
        <v>737</v>
      </c>
    </row>
    <row r="381" spans="1:22" ht="15.95" customHeight="1" x14ac:dyDescent="0.25">
      <c r="A381" s="14" t="s">
        <v>736</v>
      </c>
      <c r="B381" s="14" t="s">
        <v>307</v>
      </c>
      <c r="C381" s="14" t="s">
        <v>312</v>
      </c>
      <c r="D381" s="14" t="s">
        <v>326</v>
      </c>
      <c r="E381" s="14" t="s">
        <v>355</v>
      </c>
      <c r="F381" s="14" t="s">
        <v>585</v>
      </c>
      <c r="G381" s="14" t="s">
        <v>588</v>
      </c>
      <c r="H381" s="14" t="s">
        <v>588</v>
      </c>
      <c r="I381" s="14" t="s">
        <v>588</v>
      </c>
      <c r="J381" s="14" t="s">
        <v>588</v>
      </c>
      <c r="K381" s="14" t="s">
        <v>589</v>
      </c>
      <c r="L381" s="15">
        <v>10868000000</v>
      </c>
      <c r="M381" s="15">
        <v>0</v>
      </c>
      <c r="N381" s="15">
        <v>0</v>
      </c>
      <c r="O381" s="15">
        <v>10868000000</v>
      </c>
      <c r="P381" s="15">
        <v>0</v>
      </c>
      <c r="Q381" s="15">
        <v>10868000000</v>
      </c>
      <c r="R381" s="15">
        <v>0</v>
      </c>
      <c r="S381" s="15">
        <v>0</v>
      </c>
      <c r="T381" s="15">
        <v>0</v>
      </c>
      <c r="U381" s="14" t="s">
        <v>635</v>
      </c>
      <c r="V381" s="16" t="s">
        <v>737</v>
      </c>
    </row>
    <row r="382" spans="1:22" ht="15.95" customHeight="1" x14ac:dyDescent="0.25">
      <c r="A382" s="14" t="s">
        <v>736</v>
      </c>
      <c r="B382" s="14" t="s">
        <v>307</v>
      </c>
      <c r="C382" s="14" t="s">
        <v>312</v>
      </c>
      <c r="D382" s="14" t="s">
        <v>326</v>
      </c>
      <c r="E382" s="14" t="s">
        <v>327</v>
      </c>
      <c r="F382" s="14" t="s">
        <v>328</v>
      </c>
      <c r="G382" s="14" t="s">
        <v>366</v>
      </c>
      <c r="H382" s="14" t="s">
        <v>366</v>
      </c>
      <c r="I382" s="14" t="s">
        <v>366</v>
      </c>
      <c r="J382" s="14" t="s">
        <v>366</v>
      </c>
      <c r="K382" s="14" t="s">
        <v>185</v>
      </c>
      <c r="L382" s="15">
        <v>569910000</v>
      </c>
      <c r="M382" s="15">
        <v>0</v>
      </c>
      <c r="N382" s="15">
        <v>0</v>
      </c>
      <c r="O382" s="15">
        <v>569910000</v>
      </c>
      <c r="P382" s="15">
        <v>414731405</v>
      </c>
      <c r="Q382" s="15">
        <v>2154147043</v>
      </c>
      <c r="R382" s="15">
        <v>0</v>
      </c>
      <c r="S382" s="15">
        <v>0</v>
      </c>
      <c r="T382" s="15">
        <v>-1584237043</v>
      </c>
      <c r="U382" s="14" t="s">
        <v>635</v>
      </c>
      <c r="V382" s="16" t="s">
        <v>737</v>
      </c>
    </row>
    <row r="383" spans="1:22" ht="15.95" customHeight="1" x14ac:dyDescent="0.25">
      <c r="A383" s="14" t="s">
        <v>736</v>
      </c>
      <c r="B383" s="14" t="s">
        <v>307</v>
      </c>
      <c r="C383" s="14" t="s">
        <v>312</v>
      </c>
      <c r="D383" s="14" t="s">
        <v>326</v>
      </c>
      <c r="E383" s="14" t="s">
        <v>327</v>
      </c>
      <c r="F383" s="14" t="s">
        <v>328</v>
      </c>
      <c r="G383" s="14" t="s">
        <v>329</v>
      </c>
      <c r="H383" s="14" t="s">
        <v>329</v>
      </c>
      <c r="I383" s="14" t="s">
        <v>329</v>
      </c>
      <c r="J383" s="14" t="s">
        <v>329</v>
      </c>
      <c r="K383" s="14" t="s">
        <v>187</v>
      </c>
      <c r="L383" s="15">
        <v>35000000</v>
      </c>
      <c r="M383" s="15">
        <v>0</v>
      </c>
      <c r="N383" s="15">
        <v>0</v>
      </c>
      <c r="O383" s="15">
        <v>35000000</v>
      </c>
      <c r="P383" s="15">
        <v>1759621</v>
      </c>
      <c r="Q383" s="15">
        <v>33562563</v>
      </c>
      <c r="R383" s="15">
        <v>0</v>
      </c>
      <c r="S383" s="15">
        <v>0</v>
      </c>
      <c r="T383" s="15">
        <v>1437437</v>
      </c>
      <c r="U383" s="14" t="s">
        <v>635</v>
      </c>
      <c r="V383" s="16" t="s">
        <v>737</v>
      </c>
    </row>
    <row r="384" spans="1:22" ht="15.95" customHeight="1" x14ac:dyDescent="0.25">
      <c r="A384" s="14" t="s">
        <v>736</v>
      </c>
      <c r="B384" s="14" t="s">
        <v>307</v>
      </c>
      <c r="C384" s="14" t="s">
        <v>312</v>
      </c>
      <c r="D384" s="14" t="s">
        <v>326</v>
      </c>
      <c r="E384" s="14" t="s">
        <v>333</v>
      </c>
      <c r="F384" s="14" t="s">
        <v>333</v>
      </c>
      <c r="G384" s="14" t="s">
        <v>333</v>
      </c>
      <c r="H384" s="14" t="s">
        <v>333</v>
      </c>
      <c r="I384" s="14" t="s">
        <v>333</v>
      </c>
      <c r="J384" s="14" t="s">
        <v>333</v>
      </c>
      <c r="K384" s="14" t="s">
        <v>199</v>
      </c>
      <c r="L384" s="15">
        <v>259051000</v>
      </c>
      <c r="M384" s="15">
        <v>0</v>
      </c>
      <c r="N384" s="15">
        <v>0</v>
      </c>
      <c r="O384" s="15">
        <v>259051000</v>
      </c>
      <c r="P384" s="15">
        <v>2824813</v>
      </c>
      <c r="Q384" s="15">
        <v>319217624</v>
      </c>
      <c r="R384" s="15">
        <v>0</v>
      </c>
      <c r="S384" s="15">
        <v>0</v>
      </c>
      <c r="T384" s="15">
        <v>-60166624</v>
      </c>
      <c r="U384" s="14" t="s">
        <v>635</v>
      </c>
      <c r="V384" s="16" t="s">
        <v>737</v>
      </c>
    </row>
    <row r="385" spans="1:22" ht="15.95" customHeight="1" x14ac:dyDescent="0.25">
      <c r="A385" s="14" t="s">
        <v>736</v>
      </c>
      <c r="B385" s="14" t="s">
        <v>307</v>
      </c>
      <c r="C385" s="14" t="s">
        <v>312</v>
      </c>
      <c r="D385" s="14" t="s">
        <v>334</v>
      </c>
      <c r="E385" s="14" t="s">
        <v>335</v>
      </c>
      <c r="F385" s="14" t="s">
        <v>336</v>
      </c>
      <c r="G385" s="14" t="s">
        <v>336</v>
      </c>
      <c r="H385" s="14" t="s">
        <v>336</v>
      </c>
      <c r="I385" s="14" t="s">
        <v>336</v>
      </c>
      <c r="J385" s="14" t="s">
        <v>336</v>
      </c>
      <c r="K385" s="14" t="s">
        <v>207</v>
      </c>
      <c r="L385" s="15">
        <v>165036700000</v>
      </c>
      <c r="M385" s="15">
        <v>0</v>
      </c>
      <c r="N385" s="15">
        <v>-13794300000</v>
      </c>
      <c r="O385" s="15">
        <v>151242400000</v>
      </c>
      <c r="P385" s="15">
        <v>5934553025</v>
      </c>
      <c r="Q385" s="15">
        <v>36566189087</v>
      </c>
      <c r="R385" s="15">
        <v>0</v>
      </c>
      <c r="S385" s="15">
        <v>0</v>
      </c>
      <c r="T385" s="15">
        <v>114676210913</v>
      </c>
      <c r="U385" s="14" t="s">
        <v>635</v>
      </c>
      <c r="V385" s="16" t="s">
        <v>737</v>
      </c>
    </row>
    <row r="386" spans="1:22" ht="15.95" customHeight="1" x14ac:dyDescent="0.25">
      <c r="A386" s="14" t="s">
        <v>736</v>
      </c>
      <c r="B386" s="14" t="s">
        <v>307</v>
      </c>
      <c r="C386" s="14" t="s">
        <v>312</v>
      </c>
      <c r="D386" s="14" t="s">
        <v>334</v>
      </c>
      <c r="E386" s="14" t="s">
        <v>694</v>
      </c>
      <c r="F386" s="14" t="s">
        <v>738</v>
      </c>
      <c r="G386" s="14" t="s">
        <v>738</v>
      </c>
      <c r="H386" s="14" t="s">
        <v>738</v>
      </c>
      <c r="I386" s="14" t="s">
        <v>738</v>
      </c>
      <c r="J386" s="14" t="s">
        <v>738</v>
      </c>
      <c r="K386" s="14" t="s">
        <v>739</v>
      </c>
      <c r="L386" s="15">
        <v>21129284000</v>
      </c>
      <c r="M386" s="15">
        <v>0</v>
      </c>
      <c r="N386" s="15">
        <v>0</v>
      </c>
      <c r="O386" s="15">
        <v>21129284000</v>
      </c>
      <c r="P386" s="15">
        <v>1344954143</v>
      </c>
      <c r="Q386" s="15">
        <v>7178482432</v>
      </c>
      <c r="R386" s="15">
        <v>0</v>
      </c>
      <c r="S386" s="15">
        <v>0</v>
      </c>
      <c r="T386" s="15">
        <v>13950801568</v>
      </c>
      <c r="U386" s="14" t="s">
        <v>635</v>
      </c>
      <c r="V386" s="16" t="s">
        <v>737</v>
      </c>
    </row>
    <row r="387" spans="1:22" ht="15.95" customHeight="1" x14ac:dyDescent="0.25">
      <c r="A387" s="14" t="s">
        <v>736</v>
      </c>
      <c r="B387" s="14" t="s">
        <v>307</v>
      </c>
      <c r="C387" s="14" t="s">
        <v>312</v>
      </c>
      <c r="D387" s="14" t="s">
        <v>334</v>
      </c>
      <c r="E387" s="14" t="s">
        <v>740</v>
      </c>
      <c r="F387" s="14" t="s">
        <v>740</v>
      </c>
      <c r="G387" s="14" t="s">
        <v>740</v>
      </c>
      <c r="H387" s="14" t="s">
        <v>740</v>
      </c>
      <c r="I387" s="14" t="s">
        <v>740</v>
      </c>
      <c r="J387" s="14" t="s">
        <v>740</v>
      </c>
      <c r="K387" s="14" t="s">
        <v>741</v>
      </c>
      <c r="L387" s="15">
        <v>5650801000</v>
      </c>
      <c r="M387" s="15">
        <v>0</v>
      </c>
      <c r="N387" s="15">
        <v>0</v>
      </c>
      <c r="O387" s="15">
        <v>5650801000</v>
      </c>
      <c r="P387" s="15">
        <v>445286109</v>
      </c>
      <c r="Q387" s="15">
        <v>3416252803</v>
      </c>
      <c r="R387" s="15">
        <v>0</v>
      </c>
      <c r="S387" s="15">
        <v>0</v>
      </c>
      <c r="T387" s="15">
        <v>2234548197</v>
      </c>
      <c r="U387" s="14" t="s">
        <v>635</v>
      </c>
      <c r="V387" s="16" t="s">
        <v>737</v>
      </c>
    </row>
    <row r="388" spans="1:22" ht="15.95" customHeight="1" x14ac:dyDescent="0.25">
      <c r="A388" s="14" t="s">
        <v>742</v>
      </c>
      <c r="B388" s="14" t="s">
        <v>307</v>
      </c>
      <c r="C388" s="14" t="s">
        <v>312</v>
      </c>
      <c r="D388" s="14" t="s">
        <v>313</v>
      </c>
      <c r="E388" s="14" t="s">
        <v>314</v>
      </c>
      <c r="F388" s="14" t="s">
        <v>320</v>
      </c>
      <c r="G388" s="14" t="s">
        <v>321</v>
      </c>
      <c r="H388" s="14" t="s">
        <v>322</v>
      </c>
      <c r="I388" s="14" t="s">
        <v>323</v>
      </c>
      <c r="J388" s="14" t="s">
        <v>350</v>
      </c>
      <c r="K388" s="14" t="s">
        <v>351</v>
      </c>
      <c r="L388" s="15">
        <v>79185000</v>
      </c>
      <c r="M388" s="15">
        <v>0</v>
      </c>
      <c r="N388" s="15">
        <v>0</v>
      </c>
      <c r="O388" s="15">
        <v>79185000</v>
      </c>
      <c r="P388" s="15">
        <v>5767230</v>
      </c>
      <c r="Q388" s="15">
        <v>36842186</v>
      </c>
      <c r="R388" s="15">
        <v>0</v>
      </c>
      <c r="S388" s="15">
        <v>0</v>
      </c>
      <c r="T388" s="15">
        <v>42342814</v>
      </c>
      <c r="U388" s="14" t="s">
        <v>635</v>
      </c>
      <c r="V388" s="16" t="s">
        <v>737</v>
      </c>
    </row>
    <row r="389" spans="1:22" ht="15.95" customHeight="1" x14ac:dyDescent="0.25">
      <c r="A389" s="14" t="s">
        <v>742</v>
      </c>
      <c r="B389" s="14" t="s">
        <v>307</v>
      </c>
      <c r="C389" s="14" t="s">
        <v>312</v>
      </c>
      <c r="D389" s="14" t="s">
        <v>313</v>
      </c>
      <c r="E389" s="14" t="s">
        <v>314</v>
      </c>
      <c r="F389" s="14" t="s">
        <v>320</v>
      </c>
      <c r="G389" s="14" t="s">
        <v>321</v>
      </c>
      <c r="H389" s="14" t="s">
        <v>743</v>
      </c>
      <c r="I389" s="14" t="s">
        <v>744</v>
      </c>
      <c r="J389" s="14" t="s">
        <v>744</v>
      </c>
      <c r="K389" s="14" t="s">
        <v>745</v>
      </c>
      <c r="L389" s="15">
        <v>34000000</v>
      </c>
      <c r="M389" s="15">
        <v>0</v>
      </c>
      <c r="N389" s="15">
        <v>0</v>
      </c>
      <c r="O389" s="15">
        <v>34000000</v>
      </c>
      <c r="P389" s="15">
        <v>1770750</v>
      </c>
      <c r="Q389" s="15">
        <v>17705790</v>
      </c>
      <c r="R389" s="15">
        <v>0</v>
      </c>
      <c r="S389" s="15">
        <v>0</v>
      </c>
      <c r="T389" s="15">
        <v>16294210</v>
      </c>
      <c r="U389" s="14" t="s">
        <v>635</v>
      </c>
      <c r="V389" s="16" t="s">
        <v>737</v>
      </c>
    </row>
    <row r="390" spans="1:22" ht="15.95" customHeight="1" x14ac:dyDescent="0.25">
      <c r="A390" s="14" t="s">
        <v>742</v>
      </c>
      <c r="B390" s="14" t="s">
        <v>307</v>
      </c>
      <c r="C390" s="14" t="s">
        <v>312</v>
      </c>
      <c r="D390" s="14" t="s">
        <v>326</v>
      </c>
      <c r="E390" s="14" t="s">
        <v>327</v>
      </c>
      <c r="F390" s="14" t="s">
        <v>328</v>
      </c>
      <c r="G390" s="14" t="s">
        <v>366</v>
      </c>
      <c r="H390" s="14" t="s">
        <v>366</v>
      </c>
      <c r="I390" s="14" t="s">
        <v>366</v>
      </c>
      <c r="J390" s="14" t="s">
        <v>366</v>
      </c>
      <c r="K390" s="14" t="s">
        <v>185</v>
      </c>
      <c r="L390" s="15">
        <v>480000</v>
      </c>
      <c r="M390" s="15">
        <v>0</v>
      </c>
      <c r="N390" s="15">
        <v>0</v>
      </c>
      <c r="O390" s="15">
        <v>480000</v>
      </c>
      <c r="P390" s="15">
        <v>0</v>
      </c>
      <c r="Q390" s="15">
        <v>0</v>
      </c>
      <c r="R390" s="15">
        <v>0</v>
      </c>
      <c r="S390" s="15">
        <v>0</v>
      </c>
      <c r="T390" s="15">
        <v>480000</v>
      </c>
      <c r="U390" s="14" t="s">
        <v>635</v>
      </c>
      <c r="V390" s="16" t="s">
        <v>737</v>
      </c>
    </row>
    <row r="391" spans="1:22" ht="15.95" customHeight="1" x14ac:dyDescent="0.25">
      <c r="A391" s="14" t="s">
        <v>742</v>
      </c>
      <c r="B391" s="14" t="s">
        <v>307</v>
      </c>
      <c r="C391" s="14" t="s">
        <v>312</v>
      </c>
      <c r="D391" s="14" t="s">
        <v>326</v>
      </c>
      <c r="E391" s="14" t="s">
        <v>333</v>
      </c>
      <c r="F391" s="14" t="s">
        <v>333</v>
      </c>
      <c r="G391" s="14" t="s">
        <v>333</v>
      </c>
      <c r="H391" s="14" t="s">
        <v>333</v>
      </c>
      <c r="I391" s="14" t="s">
        <v>333</v>
      </c>
      <c r="J391" s="14" t="s">
        <v>333</v>
      </c>
      <c r="K391" s="14" t="s">
        <v>199</v>
      </c>
      <c r="L391" s="15">
        <v>20000000</v>
      </c>
      <c r="M391" s="15">
        <v>0</v>
      </c>
      <c r="N391" s="15">
        <v>0</v>
      </c>
      <c r="O391" s="15">
        <v>20000000</v>
      </c>
      <c r="P391" s="15">
        <v>1509845</v>
      </c>
      <c r="Q391" s="15">
        <v>9064827</v>
      </c>
      <c r="R391" s="15">
        <v>0</v>
      </c>
      <c r="S391" s="15">
        <v>0</v>
      </c>
      <c r="T391" s="15">
        <v>10935173</v>
      </c>
      <c r="U391" s="14" t="s">
        <v>635</v>
      </c>
      <c r="V391" s="16" t="s">
        <v>737</v>
      </c>
    </row>
    <row r="392" spans="1:22" ht="15.95" customHeight="1" x14ac:dyDescent="0.25">
      <c r="A392" s="14" t="s">
        <v>742</v>
      </c>
      <c r="B392" s="14" t="s">
        <v>307</v>
      </c>
      <c r="C392" s="14" t="s">
        <v>312</v>
      </c>
      <c r="D392" s="14" t="s">
        <v>334</v>
      </c>
      <c r="E392" s="14" t="s">
        <v>335</v>
      </c>
      <c r="F392" s="14" t="s">
        <v>336</v>
      </c>
      <c r="G392" s="14" t="s">
        <v>336</v>
      </c>
      <c r="H392" s="14" t="s">
        <v>336</v>
      </c>
      <c r="I392" s="14" t="s">
        <v>336</v>
      </c>
      <c r="J392" s="14" t="s">
        <v>336</v>
      </c>
      <c r="K392" s="14" t="s">
        <v>207</v>
      </c>
      <c r="L392" s="15">
        <v>36767201000</v>
      </c>
      <c r="M392" s="15">
        <v>0</v>
      </c>
      <c r="N392" s="15">
        <v>-1695000000</v>
      </c>
      <c r="O392" s="15">
        <v>35072201000</v>
      </c>
      <c r="P392" s="15">
        <v>2896575556</v>
      </c>
      <c r="Q392" s="15">
        <v>15989717533</v>
      </c>
      <c r="R392" s="15">
        <v>0</v>
      </c>
      <c r="S392" s="15">
        <v>0</v>
      </c>
      <c r="T392" s="15">
        <v>19082483467</v>
      </c>
      <c r="U392" s="14" t="s">
        <v>635</v>
      </c>
      <c r="V392" s="16" t="s">
        <v>737</v>
      </c>
    </row>
    <row r="393" spans="1:22" ht="15.95" customHeight="1" x14ac:dyDescent="0.25">
      <c r="A393" s="14" t="s">
        <v>746</v>
      </c>
      <c r="B393" s="14" t="s">
        <v>307</v>
      </c>
      <c r="C393" s="14" t="s">
        <v>312</v>
      </c>
      <c r="D393" s="14" t="s">
        <v>313</v>
      </c>
      <c r="E393" s="14" t="s">
        <v>314</v>
      </c>
      <c r="F393" s="14" t="s">
        <v>315</v>
      </c>
      <c r="G393" s="14" t="s">
        <v>316</v>
      </c>
      <c r="H393" s="14" t="s">
        <v>365</v>
      </c>
      <c r="I393" s="14" t="s">
        <v>365</v>
      </c>
      <c r="J393" s="14" t="s">
        <v>365</v>
      </c>
      <c r="K393" s="14" t="s">
        <v>74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35771616</v>
      </c>
      <c r="R393" s="15">
        <v>0</v>
      </c>
      <c r="S393" s="15">
        <v>0</v>
      </c>
      <c r="T393" s="15">
        <v>-35771616</v>
      </c>
      <c r="U393" s="14" t="s">
        <v>635</v>
      </c>
      <c r="V393" s="16" t="s">
        <v>747</v>
      </c>
    </row>
    <row r="394" spans="1:22" ht="15.95" customHeight="1" x14ac:dyDescent="0.25">
      <c r="A394" s="14" t="s">
        <v>746</v>
      </c>
      <c r="B394" s="14" t="s">
        <v>307</v>
      </c>
      <c r="C394" s="14" t="s">
        <v>312</v>
      </c>
      <c r="D394" s="14" t="s">
        <v>313</v>
      </c>
      <c r="E394" s="14" t="s">
        <v>314</v>
      </c>
      <c r="F394" s="14" t="s">
        <v>315</v>
      </c>
      <c r="G394" s="14" t="s">
        <v>316</v>
      </c>
      <c r="H394" s="14" t="s">
        <v>353</v>
      </c>
      <c r="I394" s="14" t="s">
        <v>353</v>
      </c>
      <c r="J394" s="14" t="s">
        <v>353</v>
      </c>
      <c r="K394" s="14" t="s">
        <v>79</v>
      </c>
      <c r="L394" s="15">
        <v>0</v>
      </c>
      <c r="M394" s="15">
        <v>0</v>
      </c>
      <c r="N394" s="15">
        <v>0</v>
      </c>
      <c r="O394" s="15">
        <v>0</v>
      </c>
      <c r="P394" s="15">
        <v>148704</v>
      </c>
      <c r="Q394" s="15">
        <v>5528053</v>
      </c>
      <c r="R394" s="15">
        <v>0</v>
      </c>
      <c r="S394" s="15">
        <v>0</v>
      </c>
      <c r="T394" s="15">
        <v>-5528053</v>
      </c>
      <c r="U394" s="14" t="s">
        <v>635</v>
      </c>
      <c r="V394" s="16" t="s">
        <v>747</v>
      </c>
    </row>
    <row r="395" spans="1:22" ht="15.95" customHeight="1" x14ac:dyDescent="0.25">
      <c r="A395" s="14" t="s">
        <v>746</v>
      </c>
      <c r="B395" s="14" t="s">
        <v>307</v>
      </c>
      <c r="C395" s="14" t="s">
        <v>312</v>
      </c>
      <c r="D395" s="14" t="s">
        <v>313</v>
      </c>
      <c r="E395" s="14" t="s">
        <v>314</v>
      </c>
      <c r="F395" s="14" t="s">
        <v>320</v>
      </c>
      <c r="G395" s="14" t="s">
        <v>321</v>
      </c>
      <c r="H395" s="14" t="s">
        <v>322</v>
      </c>
      <c r="I395" s="14" t="s">
        <v>323</v>
      </c>
      <c r="J395" s="14" t="s">
        <v>324</v>
      </c>
      <c r="K395" s="14" t="s">
        <v>325</v>
      </c>
      <c r="L395" s="15">
        <v>1663950000</v>
      </c>
      <c r="M395" s="15">
        <v>0</v>
      </c>
      <c r="N395" s="15">
        <v>0</v>
      </c>
      <c r="O395" s="15">
        <v>1663950000</v>
      </c>
      <c r="P395" s="15">
        <v>61818600</v>
      </c>
      <c r="Q395" s="15">
        <v>585087300</v>
      </c>
      <c r="R395" s="15">
        <v>0</v>
      </c>
      <c r="S395" s="15">
        <v>0</v>
      </c>
      <c r="T395" s="15">
        <v>1078862700</v>
      </c>
      <c r="U395" s="14" t="s">
        <v>635</v>
      </c>
      <c r="V395" s="16" t="s">
        <v>747</v>
      </c>
    </row>
    <row r="396" spans="1:22" ht="15.95" customHeight="1" x14ac:dyDescent="0.25">
      <c r="A396" s="14" t="s">
        <v>746</v>
      </c>
      <c r="B396" s="14" t="s">
        <v>307</v>
      </c>
      <c r="C396" s="14" t="s">
        <v>312</v>
      </c>
      <c r="D396" s="14" t="s">
        <v>326</v>
      </c>
      <c r="E396" s="14" t="s">
        <v>554</v>
      </c>
      <c r="F396" s="14" t="s">
        <v>558</v>
      </c>
      <c r="G396" s="14" t="s">
        <v>559</v>
      </c>
      <c r="H396" s="14" t="s">
        <v>560</v>
      </c>
      <c r="I396" s="14" t="s">
        <v>560</v>
      </c>
      <c r="J396" s="14" t="s">
        <v>560</v>
      </c>
      <c r="K396" s="14" t="s">
        <v>145</v>
      </c>
      <c r="L396" s="15">
        <v>2960000000</v>
      </c>
      <c r="M396" s="15">
        <v>0</v>
      </c>
      <c r="N396" s="15">
        <v>0</v>
      </c>
      <c r="O396" s="15">
        <v>2960000000</v>
      </c>
      <c r="P396" s="15">
        <v>0</v>
      </c>
      <c r="Q396" s="15">
        <v>0</v>
      </c>
      <c r="R396" s="15">
        <v>0</v>
      </c>
      <c r="S396" s="15">
        <v>0</v>
      </c>
      <c r="T396" s="15">
        <v>2960000000</v>
      </c>
      <c r="U396" s="14" t="s">
        <v>635</v>
      </c>
      <c r="V396" s="16" t="s">
        <v>747</v>
      </c>
    </row>
    <row r="397" spans="1:22" ht="15.95" customHeight="1" x14ac:dyDescent="0.25">
      <c r="A397" s="14" t="s">
        <v>746</v>
      </c>
      <c r="B397" s="14" t="s">
        <v>307</v>
      </c>
      <c r="C397" s="14" t="s">
        <v>312</v>
      </c>
      <c r="D397" s="14" t="s">
        <v>326</v>
      </c>
      <c r="E397" s="14" t="s">
        <v>554</v>
      </c>
      <c r="F397" s="14" t="s">
        <v>558</v>
      </c>
      <c r="G397" s="14" t="s">
        <v>563</v>
      </c>
      <c r="H397" s="14" t="s">
        <v>564</v>
      </c>
      <c r="I397" s="14" t="s">
        <v>564</v>
      </c>
      <c r="J397" s="14" t="s">
        <v>564</v>
      </c>
      <c r="K397" s="14" t="s">
        <v>565</v>
      </c>
      <c r="L397" s="15">
        <v>21418196000</v>
      </c>
      <c r="M397" s="15">
        <v>0</v>
      </c>
      <c r="N397" s="15">
        <v>0</v>
      </c>
      <c r="O397" s="15">
        <v>21418196000</v>
      </c>
      <c r="P397" s="15">
        <v>371244290</v>
      </c>
      <c r="Q397" s="15">
        <v>7764608109</v>
      </c>
      <c r="R397" s="15">
        <v>0</v>
      </c>
      <c r="S397" s="15">
        <v>0</v>
      </c>
      <c r="T397" s="15">
        <v>13653587891</v>
      </c>
      <c r="U397" s="14" t="s">
        <v>635</v>
      </c>
      <c r="V397" s="16" t="s">
        <v>747</v>
      </c>
    </row>
    <row r="398" spans="1:22" ht="15.95" customHeight="1" x14ac:dyDescent="0.25">
      <c r="A398" s="14" t="s">
        <v>746</v>
      </c>
      <c r="B398" s="14" t="s">
        <v>307</v>
      </c>
      <c r="C398" s="14" t="s">
        <v>312</v>
      </c>
      <c r="D398" s="14" t="s">
        <v>326</v>
      </c>
      <c r="E398" s="14" t="s">
        <v>554</v>
      </c>
      <c r="F398" s="14" t="s">
        <v>748</v>
      </c>
      <c r="G398" s="14" t="s">
        <v>748</v>
      </c>
      <c r="H398" s="14" t="s">
        <v>748</v>
      </c>
      <c r="I398" s="14" t="s">
        <v>748</v>
      </c>
      <c r="J398" s="14" t="s">
        <v>748</v>
      </c>
      <c r="K398" s="14" t="s">
        <v>749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3025000</v>
      </c>
      <c r="R398" s="15">
        <v>0</v>
      </c>
      <c r="S398" s="15">
        <v>0</v>
      </c>
      <c r="T398" s="15">
        <v>-3025000</v>
      </c>
      <c r="U398" s="14" t="s">
        <v>635</v>
      </c>
      <c r="V398" s="16" t="s">
        <v>747</v>
      </c>
    </row>
    <row r="399" spans="1:22" ht="15.95" customHeight="1" x14ac:dyDescent="0.25">
      <c r="A399" s="14" t="s">
        <v>746</v>
      </c>
      <c r="B399" s="14" t="s">
        <v>307</v>
      </c>
      <c r="C399" s="14" t="s">
        <v>312</v>
      </c>
      <c r="D399" s="14" t="s">
        <v>326</v>
      </c>
      <c r="E399" s="14" t="s">
        <v>355</v>
      </c>
      <c r="F399" s="14" t="s">
        <v>356</v>
      </c>
      <c r="G399" s="14" t="s">
        <v>583</v>
      </c>
      <c r="H399" s="14" t="s">
        <v>583</v>
      </c>
      <c r="I399" s="14" t="s">
        <v>583</v>
      </c>
      <c r="J399" s="14" t="s">
        <v>583</v>
      </c>
      <c r="K399" s="14" t="s">
        <v>584</v>
      </c>
      <c r="L399" s="15">
        <v>0</v>
      </c>
      <c r="M399" s="15">
        <v>0</v>
      </c>
      <c r="N399" s="15">
        <v>329334040</v>
      </c>
      <c r="O399" s="15">
        <v>329334040</v>
      </c>
      <c r="P399" s="15">
        <v>0</v>
      </c>
      <c r="Q399" s="15">
        <v>329334040</v>
      </c>
      <c r="R399" s="15">
        <v>0</v>
      </c>
      <c r="S399" s="15">
        <v>0</v>
      </c>
      <c r="T399" s="15">
        <v>0</v>
      </c>
      <c r="U399" s="14" t="s">
        <v>635</v>
      </c>
      <c r="V399" s="16" t="s">
        <v>747</v>
      </c>
    </row>
    <row r="400" spans="1:22" ht="15.95" customHeight="1" x14ac:dyDescent="0.25">
      <c r="A400" s="14" t="s">
        <v>746</v>
      </c>
      <c r="B400" s="14" t="s">
        <v>307</v>
      </c>
      <c r="C400" s="14" t="s">
        <v>312</v>
      </c>
      <c r="D400" s="14" t="s">
        <v>326</v>
      </c>
      <c r="E400" s="14" t="s">
        <v>355</v>
      </c>
      <c r="F400" s="14" t="s">
        <v>356</v>
      </c>
      <c r="G400" s="14" t="s">
        <v>357</v>
      </c>
      <c r="H400" s="14" t="s">
        <v>357</v>
      </c>
      <c r="I400" s="14" t="s">
        <v>357</v>
      </c>
      <c r="J400" s="14" t="s">
        <v>357</v>
      </c>
      <c r="K400" s="14" t="s">
        <v>158</v>
      </c>
      <c r="L400" s="15">
        <v>364944000</v>
      </c>
      <c r="M400" s="15">
        <v>0</v>
      </c>
      <c r="N400" s="15">
        <v>-90000000</v>
      </c>
      <c r="O400" s="15">
        <v>274944000</v>
      </c>
      <c r="P400" s="15">
        <v>0</v>
      </c>
      <c r="Q400" s="15">
        <v>274944000</v>
      </c>
      <c r="R400" s="15">
        <v>0</v>
      </c>
      <c r="S400" s="15">
        <v>0</v>
      </c>
      <c r="T400" s="15">
        <v>0</v>
      </c>
      <c r="U400" s="14" t="s">
        <v>635</v>
      </c>
      <c r="V400" s="16" t="s">
        <v>747</v>
      </c>
    </row>
    <row r="401" spans="1:22" ht="15.95" customHeight="1" x14ac:dyDescent="0.25">
      <c r="A401" s="14" t="s">
        <v>746</v>
      </c>
      <c r="B401" s="14" t="s">
        <v>307</v>
      </c>
      <c r="C401" s="14" t="s">
        <v>312</v>
      </c>
      <c r="D401" s="14" t="s">
        <v>326</v>
      </c>
      <c r="E401" s="14" t="s">
        <v>330</v>
      </c>
      <c r="F401" s="14" t="s">
        <v>641</v>
      </c>
      <c r="G401" s="14" t="s">
        <v>641</v>
      </c>
      <c r="H401" s="14" t="s">
        <v>641</v>
      </c>
      <c r="I401" s="14" t="s">
        <v>641</v>
      </c>
      <c r="J401" s="14" t="s">
        <v>641</v>
      </c>
      <c r="K401" s="14" t="s">
        <v>205</v>
      </c>
      <c r="L401" s="15">
        <v>0</v>
      </c>
      <c r="M401" s="15">
        <v>204200958</v>
      </c>
      <c r="N401" s="15">
        <v>204200958</v>
      </c>
      <c r="O401" s="15">
        <v>204200958</v>
      </c>
      <c r="P401" s="15">
        <v>204200958</v>
      </c>
      <c r="Q401" s="15">
        <v>204200958</v>
      </c>
      <c r="R401" s="15">
        <v>0</v>
      </c>
      <c r="S401" s="15">
        <v>0</v>
      </c>
      <c r="T401" s="15">
        <v>0</v>
      </c>
      <c r="U401" s="14" t="s">
        <v>635</v>
      </c>
      <c r="V401" s="16" t="s">
        <v>747</v>
      </c>
    </row>
    <row r="402" spans="1:22" ht="15.95" customHeight="1" x14ac:dyDescent="0.25">
      <c r="A402" s="14" t="s">
        <v>746</v>
      </c>
      <c r="B402" s="14" t="s">
        <v>307</v>
      </c>
      <c r="C402" s="14" t="s">
        <v>312</v>
      </c>
      <c r="D402" s="14" t="s">
        <v>326</v>
      </c>
      <c r="E402" s="14" t="s">
        <v>333</v>
      </c>
      <c r="F402" s="14" t="s">
        <v>333</v>
      </c>
      <c r="G402" s="14" t="s">
        <v>333</v>
      </c>
      <c r="H402" s="14" t="s">
        <v>333</v>
      </c>
      <c r="I402" s="14" t="s">
        <v>333</v>
      </c>
      <c r="J402" s="14" t="s">
        <v>333</v>
      </c>
      <c r="K402" s="14" t="s">
        <v>199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44060112</v>
      </c>
      <c r="R402" s="15">
        <v>0</v>
      </c>
      <c r="S402" s="15">
        <v>0</v>
      </c>
      <c r="T402" s="15">
        <v>-44060112</v>
      </c>
      <c r="U402" s="14" t="s">
        <v>635</v>
      </c>
      <c r="V402" s="16" t="s">
        <v>747</v>
      </c>
    </row>
    <row r="403" spans="1:22" ht="15.95" customHeight="1" x14ac:dyDescent="0.25">
      <c r="A403" s="14" t="s">
        <v>746</v>
      </c>
      <c r="B403" s="14" t="s">
        <v>307</v>
      </c>
      <c r="C403" s="14" t="s">
        <v>312</v>
      </c>
      <c r="D403" s="14" t="s">
        <v>334</v>
      </c>
      <c r="E403" s="14" t="s">
        <v>335</v>
      </c>
      <c r="F403" s="14" t="s">
        <v>336</v>
      </c>
      <c r="G403" s="14" t="s">
        <v>336</v>
      </c>
      <c r="H403" s="14" t="s">
        <v>336</v>
      </c>
      <c r="I403" s="14" t="s">
        <v>336</v>
      </c>
      <c r="J403" s="14" t="s">
        <v>336</v>
      </c>
      <c r="K403" s="14" t="s">
        <v>207</v>
      </c>
      <c r="L403" s="15">
        <v>85504217000</v>
      </c>
      <c r="M403" s="15">
        <v>0</v>
      </c>
      <c r="N403" s="15">
        <v>0</v>
      </c>
      <c r="O403" s="15">
        <v>85504217000</v>
      </c>
      <c r="P403" s="15">
        <v>4407837578</v>
      </c>
      <c r="Q403" s="15">
        <v>41921450725</v>
      </c>
      <c r="R403" s="15">
        <v>0</v>
      </c>
      <c r="S403" s="15">
        <v>0</v>
      </c>
      <c r="T403" s="15">
        <v>43582766275</v>
      </c>
      <c r="U403" s="14" t="s">
        <v>635</v>
      </c>
      <c r="V403" s="16" t="s">
        <v>747</v>
      </c>
    </row>
    <row r="404" spans="1:22" ht="15.95" customHeight="1" x14ac:dyDescent="0.25">
      <c r="A404" s="14" t="s">
        <v>750</v>
      </c>
      <c r="B404" s="14" t="s">
        <v>307</v>
      </c>
      <c r="C404" s="14" t="s">
        <v>312</v>
      </c>
      <c r="D404" s="14" t="s">
        <v>313</v>
      </c>
      <c r="E404" s="14" t="s">
        <v>314</v>
      </c>
      <c r="F404" s="14" t="s">
        <v>320</v>
      </c>
      <c r="G404" s="14" t="s">
        <v>321</v>
      </c>
      <c r="H404" s="14" t="s">
        <v>322</v>
      </c>
      <c r="I404" s="14" t="s">
        <v>323</v>
      </c>
      <c r="J404" s="14" t="s">
        <v>324</v>
      </c>
      <c r="K404" s="14" t="s">
        <v>325</v>
      </c>
      <c r="L404" s="15">
        <v>9500000</v>
      </c>
      <c r="M404" s="15">
        <v>0</v>
      </c>
      <c r="N404" s="15">
        <v>0</v>
      </c>
      <c r="O404" s="15">
        <v>9500000</v>
      </c>
      <c r="P404" s="15">
        <v>0</v>
      </c>
      <c r="Q404" s="15">
        <v>57883029</v>
      </c>
      <c r="R404" s="15">
        <v>0</v>
      </c>
      <c r="S404" s="15">
        <v>0</v>
      </c>
      <c r="T404" s="15">
        <v>-48383029</v>
      </c>
      <c r="U404" s="14" t="s">
        <v>635</v>
      </c>
      <c r="V404" s="16" t="s">
        <v>737</v>
      </c>
    </row>
    <row r="405" spans="1:22" ht="15.95" customHeight="1" x14ac:dyDescent="0.25">
      <c r="A405" s="14" t="s">
        <v>750</v>
      </c>
      <c r="B405" s="14" t="s">
        <v>307</v>
      </c>
      <c r="C405" s="14" t="s">
        <v>312</v>
      </c>
      <c r="D405" s="14" t="s">
        <v>313</v>
      </c>
      <c r="E405" s="14" t="s">
        <v>314</v>
      </c>
      <c r="F405" s="14" t="s">
        <v>320</v>
      </c>
      <c r="G405" s="14" t="s">
        <v>321</v>
      </c>
      <c r="H405" s="14" t="s">
        <v>322</v>
      </c>
      <c r="I405" s="14" t="s">
        <v>323</v>
      </c>
      <c r="J405" s="14" t="s">
        <v>350</v>
      </c>
      <c r="K405" s="14" t="s">
        <v>351</v>
      </c>
      <c r="L405" s="15">
        <v>37400000</v>
      </c>
      <c r="M405" s="15">
        <v>0</v>
      </c>
      <c r="N405" s="15">
        <v>0</v>
      </c>
      <c r="O405" s="15">
        <v>37400000</v>
      </c>
      <c r="P405" s="15">
        <v>4030000</v>
      </c>
      <c r="Q405" s="15">
        <v>15816722.689999999</v>
      </c>
      <c r="R405" s="15">
        <v>0</v>
      </c>
      <c r="S405" s="15">
        <v>0</v>
      </c>
      <c r="T405" s="15">
        <v>21583277.309999999</v>
      </c>
      <c r="U405" s="14" t="s">
        <v>635</v>
      </c>
      <c r="V405" s="16" t="s">
        <v>737</v>
      </c>
    </row>
    <row r="406" spans="1:22" ht="15.95" customHeight="1" x14ac:dyDescent="0.25">
      <c r="A406" s="14" t="s">
        <v>750</v>
      </c>
      <c r="B406" s="14" t="s">
        <v>307</v>
      </c>
      <c r="C406" s="14" t="s">
        <v>312</v>
      </c>
      <c r="D406" s="14" t="s">
        <v>326</v>
      </c>
      <c r="E406" s="14" t="s">
        <v>554</v>
      </c>
      <c r="F406" s="14" t="s">
        <v>558</v>
      </c>
      <c r="G406" s="14" t="s">
        <v>563</v>
      </c>
      <c r="H406" s="14" t="s">
        <v>564</v>
      </c>
      <c r="I406" s="14" t="s">
        <v>564</v>
      </c>
      <c r="J406" s="14" t="s">
        <v>564</v>
      </c>
      <c r="K406" s="14" t="s">
        <v>565</v>
      </c>
      <c r="L406" s="15">
        <v>0</v>
      </c>
      <c r="M406" s="15">
        <v>1754347826</v>
      </c>
      <c r="N406" s="15">
        <v>1754347826</v>
      </c>
      <c r="O406" s="15">
        <v>1754347826</v>
      </c>
      <c r="P406" s="15">
        <v>0</v>
      </c>
      <c r="Q406" s="15">
        <v>0</v>
      </c>
      <c r="R406" s="15">
        <v>0</v>
      </c>
      <c r="S406" s="15">
        <v>0</v>
      </c>
      <c r="T406" s="15">
        <v>1754347826</v>
      </c>
      <c r="U406" s="14" t="s">
        <v>635</v>
      </c>
      <c r="V406" s="16" t="s">
        <v>737</v>
      </c>
    </row>
    <row r="407" spans="1:22" ht="15.95" customHeight="1" x14ac:dyDescent="0.25">
      <c r="A407" s="14" t="s">
        <v>750</v>
      </c>
      <c r="B407" s="14" t="s">
        <v>307</v>
      </c>
      <c r="C407" s="14" t="s">
        <v>312</v>
      </c>
      <c r="D407" s="14" t="s">
        <v>326</v>
      </c>
      <c r="E407" s="14" t="s">
        <v>327</v>
      </c>
      <c r="F407" s="14" t="s">
        <v>343</v>
      </c>
      <c r="G407" s="14" t="s">
        <v>343</v>
      </c>
      <c r="H407" s="14" t="s">
        <v>343</v>
      </c>
      <c r="I407" s="14" t="s">
        <v>343</v>
      </c>
      <c r="J407" s="14" t="s">
        <v>343</v>
      </c>
      <c r="K407" s="14" t="s">
        <v>344</v>
      </c>
      <c r="L407" s="15">
        <v>0</v>
      </c>
      <c r="M407" s="15">
        <v>0</v>
      </c>
      <c r="N407" s="15">
        <v>0</v>
      </c>
      <c r="O407" s="15">
        <v>0</v>
      </c>
      <c r="P407" s="15">
        <v>2233244</v>
      </c>
      <c r="Q407" s="15">
        <v>6747955</v>
      </c>
      <c r="R407" s="15">
        <v>0</v>
      </c>
      <c r="S407" s="15">
        <v>0</v>
      </c>
      <c r="T407" s="15">
        <v>-6747955</v>
      </c>
      <c r="U407" s="14" t="s">
        <v>635</v>
      </c>
      <c r="V407" s="16" t="s">
        <v>737</v>
      </c>
    </row>
    <row r="408" spans="1:22" ht="15.95" customHeight="1" x14ac:dyDescent="0.25">
      <c r="A408" s="14" t="s">
        <v>750</v>
      </c>
      <c r="B408" s="14" t="s">
        <v>307</v>
      </c>
      <c r="C408" s="14" t="s">
        <v>312</v>
      </c>
      <c r="D408" s="14" t="s">
        <v>334</v>
      </c>
      <c r="E408" s="14" t="s">
        <v>335</v>
      </c>
      <c r="F408" s="14" t="s">
        <v>336</v>
      </c>
      <c r="G408" s="14" t="s">
        <v>336</v>
      </c>
      <c r="H408" s="14" t="s">
        <v>336</v>
      </c>
      <c r="I408" s="14" t="s">
        <v>336</v>
      </c>
      <c r="J408" s="14" t="s">
        <v>336</v>
      </c>
      <c r="K408" s="14" t="s">
        <v>207</v>
      </c>
      <c r="L408" s="15">
        <v>15777489000</v>
      </c>
      <c r="M408" s="15">
        <v>0</v>
      </c>
      <c r="N408" s="15">
        <v>-1200000000</v>
      </c>
      <c r="O408" s="15">
        <v>14577489000</v>
      </c>
      <c r="P408" s="15">
        <v>883120389</v>
      </c>
      <c r="Q408" s="15">
        <v>6477309962</v>
      </c>
      <c r="R408" s="15">
        <v>0</v>
      </c>
      <c r="S408" s="15">
        <v>0</v>
      </c>
      <c r="T408" s="15">
        <v>8100179038</v>
      </c>
      <c r="U408" s="14" t="s">
        <v>635</v>
      </c>
      <c r="V408" s="16" t="s">
        <v>737</v>
      </c>
    </row>
    <row r="409" spans="1:22" ht="15.95" customHeight="1" x14ac:dyDescent="0.25">
      <c r="A409" s="14" t="s">
        <v>751</v>
      </c>
      <c r="B409" s="14" t="s">
        <v>307</v>
      </c>
      <c r="C409" s="14" t="s">
        <v>312</v>
      </c>
      <c r="D409" s="14" t="s">
        <v>313</v>
      </c>
      <c r="E409" s="14" t="s">
        <v>314</v>
      </c>
      <c r="F409" s="14" t="s">
        <v>320</v>
      </c>
      <c r="G409" s="14" t="s">
        <v>321</v>
      </c>
      <c r="H409" s="14" t="s">
        <v>322</v>
      </c>
      <c r="I409" s="14" t="s">
        <v>323</v>
      </c>
      <c r="J409" s="14" t="s">
        <v>324</v>
      </c>
      <c r="K409" s="14" t="s">
        <v>325</v>
      </c>
      <c r="L409" s="15">
        <v>185240000</v>
      </c>
      <c r="M409" s="15">
        <v>0</v>
      </c>
      <c r="N409" s="15">
        <v>0</v>
      </c>
      <c r="O409" s="15">
        <v>185240000</v>
      </c>
      <c r="P409" s="15">
        <v>0</v>
      </c>
      <c r="Q409" s="15">
        <v>44517759</v>
      </c>
      <c r="R409" s="15">
        <v>0</v>
      </c>
      <c r="S409" s="15">
        <v>0</v>
      </c>
      <c r="T409" s="15">
        <v>140722241</v>
      </c>
      <c r="U409" s="14" t="s">
        <v>635</v>
      </c>
      <c r="V409" s="16" t="s">
        <v>737</v>
      </c>
    </row>
    <row r="410" spans="1:22" ht="15.95" customHeight="1" x14ac:dyDescent="0.25">
      <c r="A410" s="14" t="s">
        <v>751</v>
      </c>
      <c r="B410" s="14" t="s">
        <v>307</v>
      </c>
      <c r="C410" s="14" t="s">
        <v>312</v>
      </c>
      <c r="D410" s="14" t="s">
        <v>326</v>
      </c>
      <c r="E410" s="14" t="s">
        <v>554</v>
      </c>
      <c r="F410" s="14" t="s">
        <v>748</v>
      </c>
      <c r="G410" s="14" t="s">
        <v>748</v>
      </c>
      <c r="H410" s="14" t="s">
        <v>748</v>
      </c>
      <c r="I410" s="14" t="s">
        <v>748</v>
      </c>
      <c r="J410" s="14" t="s">
        <v>748</v>
      </c>
      <c r="K410" s="14" t="s">
        <v>749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46400779</v>
      </c>
      <c r="R410" s="15">
        <v>0</v>
      </c>
      <c r="S410" s="15">
        <v>0</v>
      </c>
      <c r="T410" s="15">
        <v>-46400779</v>
      </c>
      <c r="U410" s="14" t="s">
        <v>635</v>
      </c>
      <c r="V410" s="16" t="s">
        <v>737</v>
      </c>
    </row>
    <row r="411" spans="1:22" ht="15.95" customHeight="1" x14ac:dyDescent="0.25">
      <c r="A411" s="14" t="s">
        <v>751</v>
      </c>
      <c r="B411" s="14" t="s">
        <v>307</v>
      </c>
      <c r="C411" s="14" t="s">
        <v>312</v>
      </c>
      <c r="D411" s="14" t="s">
        <v>326</v>
      </c>
      <c r="E411" s="14" t="s">
        <v>355</v>
      </c>
      <c r="F411" s="14" t="s">
        <v>356</v>
      </c>
      <c r="G411" s="14" t="s">
        <v>357</v>
      </c>
      <c r="H411" s="14" t="s">
        <v>357</v>
      </c>
      <c r="I411" s="14" t="s">
        <v>357</v>
      </c>
      <c r="J411" s="14" t="s">
        <v>357</v>
      </c>
      <c r="K411" s="14" t="s">
        <v>158</v>
      </c>
      <c r="L411" s="15">
        <v>170624000</v>
      </c>
      <c r="M411" s="15">
        <v>0</v>
      </c>
      <c r="N411" s="15">
        <v>0</v>
      </c>
      <c r="O411" s="15">
        <v>170624000</v>
      </c>
      <c r="P411" s="15">
        <v>0</v>
      </c>
      <c r="Q411" s="15">
        <v>170624000</v>
      </c>
      <c r="R411" s="15">
        <v>0</v>
      </c>
      <c r="S411" s="15">
        <v>0</v>
      </c>
      <c r="T411" s="15">
        <v>0</v>
      </c>
      <c r="U411" s="14" t="s">
        <v>635</v>
      </c>
      <c r="V411" s="16" t="s">
        <v>737</v>
      </c>
    </row>
    <row r="412" spans="1:22" ht="15.95" customHeight="1" x14ac:dyDescent="0.25">
      <c r="A412" s="14" t="s">
        <v>751</v>
      </c>
      <c r="B412" s="14" t="s">
        <v>307</v>
      </c>
      <c r="C412" s="14" t="s">
        <v>312</v>
      </c>
      <c r="D412" s="14" t="s">
        <v>334</v>
      </c>
      <c r="E412" s="14" t="s">
        <v>335</v>
      </c>
      <c r="F412" s="14" t="s">
        <v>336</v>
      </c>
      <c r="G412" s="14" t="s">
        <v>336</v>
      </c>
      <c r="H412" s="14" t="s">
        <v>336</v>
      </c>
      <c r="I412" s="14" t="s">
        <v>336</v>
      </c>
      <c r="J412" s="14" t="s">
        <v>336</v>
      </c>
      <c r="K412" s="14" t="s">
        <v>207</v>
      </c>
      <c r="L412" s="15">
        <v>65832770000</v>
      </c>
      <c r="M412" s="15">
        <v>0</v>
      </c>
      <c r="N412" s="15">
        <v>-2237485650</v>
      </c>
      <c r="O412" s="15">
        <v>63595284350</v>
      </c>
      <c r="P412" s="15">
        <v>3963050184</v>
      </c>
      <c r="Q412" s="15">
        <v>30415827816</v>
      </c>
      <c r="R412" s="15">
        <v>0</v>
      </c>
      <c r="S412" s="15">
        <v>0</v>
      </c>
      <c r="T412" s="15">
        <v>33179456534</v>
      </c>
      <c r="U412" s="14" t="s">
        <v>635</v>
      </c>
      <c r="V412" s="16" t="s">
        <v>737</v>
      </c>
    </row>
    <row r="413" spans="1:22" ht="15.95" customHeight="1" x14ac:dyDescent="0.25">
      <c r="A413" s="14" t="s">
        <v>752</v>
      </c>
      <c r="B413" s="14" t="s">
        <v>307</v>
      </c>
      <c r="C413" s="14" t="s">
        <v>312</v>
      </c>
      <c r="D413" s="14" t="s">
        <v>313</v>
      </c>
      <c r="E413" s="14" t="s">
        <v>314</v>
      </c>
      <c r="F413" s="14" t="s">
        <v>320</v>
      </c>
      <c r="G413" s="14" t="s">
        <v>321</v>
      </c>
      <c r="H413" s="14" t="s">
        <v>322</v>
      </c>
      <c r="I413" s="14" t="s">
        <v>323</v>
      </c>
      <c r="J413" s="14" t="s">
        <v>324</v>
      </c>
      <c r="K413" s="14" t="s">
        <v>325</v>
      </c>
      <c r="L413" s="15">
        <v>1000000000</v>
      </c>
      <c r="M413" s="15">
        <v>0</v>
      </c>
      <c r="N413" s="15">
        <v>0</v>
      </c>
      <c r="O413" s="15">
        <v>1000000000</v>
      </c>
      <c r="P413" s="15">
        <v>1970315</v>
      </c>
      <c r="Q413" s="15">
        <v>255666342</v>
      </c>
      <c r="R413" s="15">
        <v>0</v>
      </c>
      <c r="S413" s="15">
        <v>0</v>
      </c>
      <c r="T413" s="15">
        <v>744333658</v>
      </c>
      <c r="U413" s="14" t="s">
        <v>635</v>
      </c>
      <c r="V413" s="16" t="s">
        <v>704</v>
      </c>
    </row>
    <row r="414" spans="1:22" ht="15.95" customHeight="1" x14ac:dyDescent="0.25">
      <c r="A414" s="14" t="s">
        <v>752</v>
      </c>
      <c r="B414" s="14" t="s">
        <v>307</v>
      </c>
      <c r="C414" s="14" t="s">
        <v>312</v>
      </c>
      <c r="D414" s="14" t="s">
        <v>326</v>
      </c>
      <c r="E414" s="14" t="s">
        <v>554</v>
      </c>
      <c r="F414" s="14" t="s">
        <v>558</v>
      </c>
      <c r="G414" s="14" t="s">
        <v>563</v>
      </c>
      <c r="H414" s="14" t="s">
        <v>564</v>
      </c>
      <c r="I414" s="14" t="s">
        <v>564</v>
      </c>
      <c r="J414" s="14" t="s">
        <v>564</v>
      </c>
      <c r="K414" s="14" t="s">
        <v>565</v>
      </c>
      <c r="L414" s="15">
        <v>1670173000</v>
      </c>
      <c r="M414" s="15">
        <v>0</v>
      </c>
      <c r="N414" s="15">
        <v>0</v>
      </c>
      <c r="O414" s="15">
        <v>1670173000</v>
      </c>
      <c r="P414" s="15">
        <v>36643377</v>
      </c>
      <c r="Q414" s="15">
        <v>1199640213</v>
      </c>
      <c r="R414" s="15">
        <v>0</v>
      </c>
      <c r="S414" s="15">
        <v>0</v>
      </c>
      <c r="T414" s="15">
        <v>470532787</v>
      </c>
      <c r="U414" s="14" t="s">
        <v>635</v>
      </c>
      <c r="V414" s="16" t="s">
        <v>704</v>
      </c>
    </row>
    <row r="415" spans="1:22" ht="15.95" customHeight="1" x14ac:dyDescent="0.25">
      <c r="A415" s="14" t="s">
        <v>752</v>
      </c>
      <c r="B415" s="14" t="s">
        <v>307</v>
      </c>
      <c r="C415" s="14" t="s">
        <v>312</v>
      </c>
      <c r="D415" s="14" t="s">
        <v>326</v>
      </c>
      <c r="E415" s="14" t="s">
        <v>355</v>
      </c>
      <c r="F415" s="14" t="s">
        <v>356</v>
      </c>
      <c r="G415" s="14" t="s">
        <v>583</v>
      </c>
      <c r="H415" s="14" t="s">
        <v>583</v>
      </c>
      <c r="I415" s="14" t="s">
        <v>583</v>
      </c>
      <c r="J415" s="14" t="s">
        <v>583</v>
      </c>
      <c r="K415" s="14" t="s">
        <v>584</v>
      </c>
      <c r="L415" s="15">
        <v>2660719000</v>
      </c>
      <c r="M415" s="15">
        <v>0</v>
      </c>
      <c r="N415" s="15">
        <v>-400000000</v>
      </c>
      <c r="O415" s="15">
        <v>2260719000</v>
      </c>
      <c r="P415" s="15">
        <v>0</v>
      </c>
      <c r="Q415" s="15">
        <v>2260719000</v>
      </c>
      <c r="R415" s="15">
        <v>0</v>
      </c>
      <c r="S415" s="15">
        <v>0</v>
      </c>
      <c r="T415" s="15">
        <v>0</v>
      </c>
      <c r="U415" s="14" t="s">
        <v>635</v>
      </c>
      <c r="V415" s="16" t="s">
        <v>704</v>
      </c>
    </row>
    <row r="416" spans="1:22" ht="15.95" customHeight="1" x14ac:dyDescent="0.25">
      <c r="A416" s="14" t="s">
        <v>752</v>
      </c>
      <c r="B416" s="14" t="s">
        <v>307</v>
      </c>
      <c r="C416" s="14" t="s">
        <v>312</v>
      </c>
      <c r="D416" s="14" t="s">
        <v>326</v>
      </c>
      <c r="E416" s="14" t="s">
        <v>355</v>
      </c>
      <c r="F416" s="14" t="s">
        <v>356</v>
      </c>
      <c r="G416" s="14" t="s">
        <v>357</v>
      </c>
      <c r="H416" s="14" t="s">
        <v>357</v>
      </c>
      <c r="I416" s="14" t="s">
        <v>357</v>
      </c>
      <c r="J416" s="14" t="s">
        <v>357</v>
      </c>
      <c r="K416" s="14" t="s">
        <v>158</v>
      </c>
      <c r="L416" s="15">
        <v>0</v>
      </c>
      <c r="M416" s="15">
        <v>0</v>
      </c>
      <c r="N416" s="15">
        <v>400000000</v>
      </c>
      <c r="O416" s="15">
        <v>400000000</v>
      </c>
      <c r="P416" s="15">
        <v>0</v>
      </c>
      <c r="Q416" s="15">
        <v>400000000</v>
      </c>
      <c r="R416" s="15">
        <v>0</v>
      </c>
      <c r="S416" s="15">
        <v>0</v>
      </c>
      <c r="T416" s="15">
        <v>0</v>
      </c>
      <c r="U416" s="14" t="s">
        <v>635</v>
      </c>
      <c r="V416" s="16" t="s">
        <v>704</v>
      </c>
    </row>
    <row r="417" spans="1:22" ht="15.95" customHeight="1" x14ac:dyDescent="0.25">
      <c r="A417" s="14" t="s">
        <v>752</v>
      </c>
      <c r="B417" s="14" t="s">
        <v>307</v>
      </c>
      <c r="C417" s="14" t="s">
        <v>312</v>
      </c>
      <c r="D417" s="14" t="s">
        <v>326</v>
      </c>
      <c r="E417" s="14" t="s">
        <v>355</v>
      </c>
      <c r="F417" s="14" t="s">
        <v>585</v>
      </c>
      <c r="G417" s="14" t="s">
        <v>590</v>
      </c>
      <c r="H417" s="14" t="s">
        <v>590</v>
      </c>
      <c r="I417" s="14" t="s">
        <v>590</v>
      </c>
      <c r="J417" s="14" t="s">
        <v>590</v>
      </c>
      <c r="K417" s="14" t="s">
        <v>591</v>
      </c>
      <c r="L417" s="15">
        <v>456671000</v>
      </c>
      <c r="M417" s="15">
        <v>0</v>
      </c>
      <c r="N417" s="15">
        <v>0</v>
      </c>
      <c r="O417" s="15">
        <v>456671000</v>
      </c>
      <c r="P417" s="15">
        <v>0</v>
      </c>
      <c r="Q417" s="15">
        <v>456671000</v>
      </c>
      <c r="R417" s="15">
        <v>0</v>
      </c>
      <c r="S417" s="15">
        <v>0</v>
      </c>
      <c r="T417" s="15">
        <v>0</v>
      </c>
      <c r="U417" s="14" t="s">
        <v>635</v>
      </c>
      <c r="V417" s="16" t="s">
        <v>704</v>
      </c>
    </row>
    <row r="418" spans="1:22" ht="15.95" customHeight="1" x14ac:dyDescent="0.25">
      <c r="A418" s="14" t="s">
        <v>752</v>
      </c>
      <c r="B418" s="14" t="s">
        <v>307</v>
      </c>
      <c r="C418" s="14" t="s">
        <v>312</v>
      </c>
      <c r="D418" s="14" t="s">
        <v>326</v>
      </c>
      <c r="E418" s="14" t="s">
        <v>330</v>
      </c>
      <c r="F418" s="14" t="s">
        <v>641</v>
      </c>
      <c r="G418" s="14" t="s">
        <v>641</v>
      </c>
      <c r="H418" s="14" t="s">
        <v>641</v>
      </c>
      <c r="I418" s="14" t="s">
        <v>641</v>
      </c>
      <c r="J418" s="14" t="s">
        <v>641</v>
      </c>
      <c r="K418" s="14" t="s">
        <v>205</v>
      </c>
      <c r="L418" s="15">
        <v>0</v>
      </c>
      <c r="M418" s="15">
        <v>3120204345</v>
      </c>
      <c r="N418" s="15">
        <v>3120204345</v>
      </c>
      <c r="O418" s="15">
        <v>3120204345</v>
      </c>
      <c r="P418" s="15">
        <v>3120204345</v>
      </c>
      <c r="Q418" s="15">
        <v>3120204345</v>
      </c>
      <c r="R418" s="15">
        <v>0</v>
      </c>
      <c r="S418" s="15">
        <v>0</v>
      </c>
      <c r="T418" s="15">
        <v>0</v>
      </c>
      <c r="U418" s="14" t="s">
        <v>635</v>
      </c>
      <c r="V418" s="16" t="s">
        <v>704</v>
      </c>
    </row>
    <row r="419" spans="1:22" ht="15.95" customHeight="1" x14ac:dyDescent="0.25">
      <c r="A419" s="14" t="s">
        <v>752</v>
      </c>
      <c r="B419" s="14" t="s">
        <v>307</v>
      </c>
      <c r="C419" s="14" t="s">
        <v>312</v>
      </c>
      <c r="D419" s="14" t="s">
        <v>334</v>
      </c>
      <c r="E419" s="14" t="s">
        <v>335</v>
      </c>
      <c r="F419" s="14" t="s">
        <v>336</v>
      </c>
      <c r="G419" s="14" t="s">
        <v>336</v>
      </c>
      <c r="H419" s="14" t="s">
        <v>336</v>
      </c>
      <c r="I419" s="14" t="s">
        <v>336</v>
      </c>
      <c r="J419" s="14" t="s">
        <v>336</v>
      </c>
      <c r="K419" s="14" t="s">
        <v>207</v>
      </c>
      <c r="L419" s="15">
        <v>52508069000</v>
      </c>
      <c r="M419" s="15">
        <v>0</v>
      </c>
      <c r="N419" s="15">
        <v>-4917397899</v>
      </c>
      <c r="O419" s="15">
        <v>47590671101</v>
      </c>
      <c r="P419" s="15">
        <v>2564020265</v>
      </c>
      <c r="Q419" s="15">
        <v>12511118948</v>
      </c>
      <c r="R419" s="15">
        <v>0</v>
      </c>
      <c r="S419" s="15">
        <v>0</v>
      </c>
      <c r="T419" s="15">
        <v>35079552153</v>
      </c>
      <c r="U419" s="14" t="s">
        <v>635</v>
      </c>
      <c r="V419" s="16" t="s">
        <v>704</v>
      </c>
    </row>
    <row r="420" spans="1:22" ht="15.95" customHeight="1" x14ac:dyDescent="0.25">
      <c r="A420" s="14" t="s">
        <v>753</v>
      </c>
      <c r="B420" s="14" t="s">
        <v>307</v>
      </c>
      <c r="C420" s="14" t="s">
        <v>312</v>
      </c>
      <c r="D420" s="14" t="s">
        <v>326</v>
      </c>
      <c r="E420" s="14" t="s">
        <v>554</v>
      </c>
      <c r="F420" s="14" t="s">
        <v>558</v>
      </c>
      <c r="G420" s="14" t="s">
        <v>563</v>
      </c>
      <c r="H420" s="14" t="s">
        <v>564</v>
      </c>
      <c r="I420" s="14" t="s">
        <v>564</v>
      </c>
      <c r="J420" s="14" t="s">
        <v>564</v>
      </c>
      <c r="K420" s="14" t="s">
        <v>565</v>
      </c>
      <c r="L420" s="15">
        <v>400000000</v>
      </c>
      <c r="M420" s="15">
        <v>0</v>
      </c>
      <c r="N420" s="15">
        <v>0</v>
      </c>
      <c r="O420" s="15">
        <v>400000000</v>
      </c>
      <c r="P420" s="15">
        <v>0</v>
      </c>
      <c r="Q420" s="15">
        <v>0</v>
      </c>
      <c r="R420" s="15">
        <v>0</v>
      </c>
      <c r="S420" s="15">
        <v>0</v>
      </c>
      <c r="T420" s="15">
        <v>400000000</v>
      </c>
      <c r="U420" s="14" t="s">
        <v>635</v>
      </c>
      <c r="V420" s="16" t="s">
        <v>754</v>
      </c>
    </row>
    <row r="421" spans="1:22" ht="15.95" customHeight="1" x14ac:dyDescent="0.25">
      <c r="A421" s="14" t="s">
        <v>753</v>
      </c>
      <c r="B421" s="14" t="s">
        <v>307</v>
      </c>
      <c r="C421" s="14" t="s">
        <v>312</v>
      </c>
      <c r="D421" s="14" t="s">
        <v>326</v>
      </c>
      <c r="E421" s="14" t="s">
        <v>355</v>
      </c>
      <c r="F421" s="14" t="s">
        <v>356</v>
      </c>
      <c r="G421" s="14" t="s">
        <v>357</v>
      </c>
      <c r="H421" s="14" t="s">
        <v>357</v>
      </c>
      <c r="I421" s="14" t="s">
        <v>357</v>
      </c>
      <c r="J421" s="14" t="s">
        <v>357</v>
      </c>
      <c r="K421" s="14" t="s">
        <v>158</v>
      </c>
      <c r="L421" s="15">
        <v>11648000</v>
      </c>
      <c r="M421" s="15">
        <v>0</v>
      </c>
      <c r="N421" s="15">
        <v>0</v>
      </c>
      <c r="O421" s="15">
        <v>11648000</v>
      </c>
      <c r="P421" s="15">
        <v>0</v>
      </c>
      <c r="Q421" s="15">
        <v>11648000</v>
      </c>
      <c r="R421" s="15">
        <v>0</v>
      </c>
      <c r="S421" s="15">
        <v>0</v>
      </c>
      <c r="T421" s="15">
        <v>0</v>
      </c>
      <c r="U421" s="14" t="s">
        <v>635</v>
      </c>
      <c r="V421" s="16" t="s">
        <v>754</v>
      </c>
    </row>
    <row r="422" spans="1:22" ht="15.95" customHeight="1" x14ac:dyDescent="0.25">
      <c r="A422" s="14" t="s">
        <v>753</v>
      </c>
      <c r="B422" s="14" t="s">
        <v>307</v>
      </c>
      <c r="C422" s="14" t="s">
        <v>312</v>
      </c>
      <c r="D422" s="14" t="s">
        <v>326</v>
      </c>
      <c r="E422" s="14" t="s">
        <v>327</v>
      </c>
      <c r="F422" s="14" t="s">
        <v>328</v>
      </c>
      <c r="G422" s="14" t="s">
        <v>329</v>
      </c>
      <c r="H422" s="14" t="s">
        <v>329</v>
      </c>
      <c r="I422" s="14" t="s">
        <v>329</v>
      </c>
      <c r="J422" s="14" t="s">
        <v>329</v>
      </c>
      <c r="K422" s="14" t="s">
        <v>187</v>
      </c>
      <c r="L422" s="15">
        <v>0</v>
      </c>
      <c r="M422" s="15">
        <v>0</v>
      </c>
      <c r="N422" s="15">
        <v>0</v>
      </c>
      <c r="O422" s="15">
        <v>0</v>
      </c>
      <c r="P422" s="15">
        <v>26782</v>
      </c>
      <c r="Q422" s="15">
        <v>739265</v>
      </c>
      <c r="R422" s="15">
        <v>0</v>
      </c>
      <c r="S422" s="15">
        <v>0</v>
      </c>
      <c r="T422" s="15">
        <v>-739265</v>
      </c>
      <c r="U422" s="14" t="s">
        <v>635</v>
      </c>
      <c r="V422" s="16" t="s">
        <v>754</v>
      </c>
    </row>
    <row r="423" spans="1:22" ht="15.95" customHeight="1" x14ac:dyDescent="0.25">
      <c r="A423" s="14" t="s">
        <v>753</v>
      </c>
      <c r="B423" s="14" t="s">
        <v>307</v>
      </c>
      <c r="C423" s="14" t="s">
        <v>312</v>
      </c>
      <c r="D423" s="14" t="s">
        <v>334</v>
      </c>
      <c r="E423" s="14" t="s">
        <v>335</v>
      </c>
      <c r="F423" s="14" t="s">
        <v>336</v>
      </c>
      <c r="G423" s="14" t="s">
        <v>336</v>
      </c>
      <c r="H423" s="14" t="s">
        <v>336</v>
      </c>
      <c r="I423" s="14" t="s">
        <v>336</v>
      </c>
      <c r="J423" s="14" t="s">
        <v>336</v>
      </c>
      <c r="K423" s="14" t="s">
        <v>207</v>
      </c>
      <c r="L423" s="15">
        <v>10368329000</v>
      </c>
      <c r="M423" s="15">
        <v>0</v>
      </c>
      <c r="N423" s="15">
        <v>-73853272</v>
      </c>
      <c r="O423" s="15">
        <v>10294475728</v>
      </c>
      <c r="P423" s="15">
        <v>763816021</v>
      </c>
      <c r="Q423" s="15">
        <v>5569055425</v>
      </c>
      <c r="R423" s="15">
        <v>0</v>
      </c>
      <c r="S423" s="15">
        <v>0</v>
      </c>
      <c r="T423" s="15">
        <v>4725420303</v>
      </c>
      <c r="U423" s="14" t="s">
        <v>635</v>
      </c>
      <c r="V423" s="16" t="s">
        <v>754</v>
      </c>
    </row>
    <row r="424" spans="1:22" ht="15.95" customHeight="1" x14ac:dyDescent="0.25">
      <c r="A424" s="14" t="s">
        <v>755</v>
      </c>
      <c r="B424" s="14" t="s">
        <v>307</v>
      </c>
      <c r="C424" s="14" t="s">
        <v>312</v>
      </c>
      <c r="D424" s="14" t="s">
        <v>326</v>
      </c>
      <c r="E424" s="14" t="s">
        <v>355</v>
      </c>
      <c r="F424" s="14" t="s">
        <v>585</v>
      </c>
      <c r="G424" s="14" t="s">
        <v>590</v>
      </c>
      <c r="H424" s="14" t="s">
        <v>590</v>
      </c>
      <c r="I424" s="14" t="s">
        <v>590</v>
      </c>
      <c r="J424" s="14" t="s">
        <v>590</v>
      </c>
      <c r="K424" s="14" t="s">
        <v>591</v>
      </c>
      <c r="L424" s="15">
        <v>208601000</v>
      </c>
      <c r="M424" s="15">
        <v>0</v>
      </c>
      <c r="N424" s="15">
        <v>0</v>
      </c>
      <c r="O424" s="15">
        <v>208601000</v>
      </c>
      <c r="P424" s="15">
        <v>0</v>
      </c>
      <c r="Q424" s="15">
        <v>0</v>
      </c>
      <c r="R424" s="15">
        <v>0</v>
      </c>
      <c r="S424" s="15">
        <v>0</v>
      </c>
      <c r="T424" s="15">
        <v>208601000</v>
      </c>
      <c r="U424" s="14" t="s">
        <v>635</v>
      </c>
      <c r="V424" s="16" t="s">
        <v>756</v>
      </c>
    </row>
    <row r="425" spans="1:22" ht="15.95" customHeight="1" x14ac:dyDescent="0.25">
      <c r="A425" s="14" t="s">
        <v>755</v>
      </c>
      <c r="B425" s="14" t="s">
        <v>307</v>
      </c>
      <c r="C425" s="14" t="s">
        <v>312</v>
      </c>
      <c r="D425" s="14" t="s">
        <v>334</v>
      </c>
      <c r="E425" s="14" t="s">
        <v>335</v>
      </c>
      <c r="F425" s="14" t="s">
        <v>336</v>
      </c>
      <c r="G425" s="14" t="s">
        <v>336</v>
      </c>
      <c r="H425" s="14" t="s">
        <v>336</v>
      </c>
      <c r="I425" s="14" t="s">
        <v>336</v>
      </c>
      <c r="J425" s="14" t="s">
        <v>336</v>
      </c>
      <c r="K425" s="14" t="s">
        <v>207</v>
      </c>
      <c r="L425" s="15">
        <v>39187547000</v>
      </c>
      <c r="M425" s="15">
        <v>0</v>
      </c>
      <c r="N425" s="15">
        <v>-1278500000</v>
      </c>
      <c r="O425" s="15">
        <v>37909047000</v>
      </c>
      <c r="P425" s="15">
        <v>3010587759</v>
      </c>
      <c r="Q425" s="15">
        <v>17327703869</v>
      </c>
      <c r="R425" s="15">
        <v>0</v>
      </c>
      <c r="S425" s="15">
        <v>0</v>
      </c>
      <c r="T425" s="15">
        <v>20581343131</v>
      </c>
      <c r="U425" s="14" t="s">
        <v>635</v>
      </c>
      <c r="V425" s="16" t="s">
        <v>756</v>
      </c>
    </row>
    <row r="426" spans="1:22" ht="15.95" customHeight="1" x14ac:dyDescent="0.25">
      <c r="A426" s="14" t="s">
        <v>757</v>
      </c>
      <c r="B426" s="14" t="s">
        <v>307</v>
      </c>
      <c r="C426" s="14" t="s">
        <v>312</v>
      </c>
      <c r="D426" s="14" t="s">
        <v>334</v>
      </c>
      <c r="E426" s="14" t="s">
        <v>335</v>
      </c>
      <c r="F426" s="14" t="s">
        <v>336</v>
      </c>
      <c r="G426" s="14" t="s">
        <v>336</v>
      </c>
      <c r="H426" s="14" t="s">
        <v>336</v>
      </c>
      <c r="I426" s="14" t="s">
        <v>336</v>
      </c>
      <c r="J426" s="14" t="s">
        <v>336</v>
      </c>
      <c r="K426" s="14" t="s">
        <v>207</v>
      </c>
      <c r="L426" s="15">
        <v>23947217000</v>
      </c>
      <c r="M426" s="15">
        <v>0</v>
      </c>
      <c r="N426" s="15">
        <v>-580522800</v>
      </c>
      <c r="O426" s="15">
        <v>23366694200</v>
      </c>
      <c r="P426" s="15">
        <v>1396913029</v>
      </c>
      <c r="Q426" s="15">
        <v>9012348120</v>
      </c>
      <c r="R426" s="15">
        <v>0</v>
      </c>
      <c r="S426" s="15">
        <v>0</v>
      </c>
      <c r="T426" s="15">
        <v>14354346080</v>
      </c>
      <c r="U426" s="14" t="s">
        <v>635</v>
      </c>
      <c r="V426" s="16" t="s">
        <v>636</v>
      </c>
    </row>
    <row r="427" spans="1:22" ht="15.95" customHeight="1" x14ac:dyDescent="0.25">
      <c r="A427" s="14" t="s">
        <v>758</v>
      </c>
      <c r="B427" s="14" t="s">
        <v>307</v>
      </c>
      <c r="C427" s="14" t="s">
        <v>312</v>
      </c>
      <c r="D427" s="14" t="s">
        <v>313</v>
      </c>
      <c r="E427" s="14" t="s">
        <v>314</v>
      </c>
      <c r="F427" s="14" t="s">
        <v>433</v>
      </c>
      <c r="G427" s="14" t="s">
        <v>448</v>
      </c>
      <c r="H427" s="14" t="s">
        <v>448</v>
      </c>
      <c r="I427" s="14" t="s">
        <v>448</v>
      </c>
      <c r="J427" s="14" t="s">
        <v>448</v>
      </c>
      <c r="K427" s="14" t="s">
        <v>449</v>
      </c>
      <c r="L427" s="15">
        <v>2000000000</v>
      </c>
      <c r="M427" s="15">
        <v>-1540875561</v>
      </c>
      <c r="N427" s="15">
        <v>-1540875561</v>
      </c>
      <c r="O427" s="15">
        <v>459124439</v>
      </c>
      <c r="P427" s="15">
        <v>3030048</v>
      </c>
      <c r="Q427" s="15">
        <v>392841238</v>
      </c>
      <c r="R427" s="15">
        <v>0</v>
      </c>
      <c r="S427" s="15">
        <v>0</v>
      </c>
      <c r="T427" s="15">
        <v>66283201</v>
      </c>
      <c r="U427" s="14" t="s">
        <v>635</v>
      </c>
      <c r="V427" s="16" t="s">
        <v>737</v>
      </c>
    </row>
    <row r="428" spans="1:22" ht="15.95" customHeight="1" x14ac:dyDescent="0.25">
      <c r="A428" s="14" t="s">
        <v>758</v>
      </c>
      <c r="B428" s="14" t="s">
        <v>307</v>
      </c>
      <c r="C428" s="14" t="s">
        <v>312</v>
      </c>
      <c r="D428" s="14" t="s">
        <v>313</v>
      </c>
      <c r="E428" s="14" t="s">
        <v>314</v>
      </c>
      <c r="F428" s="14" t="s">
        <v>320</v>
      </c>
      <c r="G428" s="14" t="s">
        <v>321</v>
      </c>
      <c r="H428" s="14" t="s">
        <v>322</v>
      </c>
      <c r="I428" s="14" t="s">
        <v>323</v>
      </c>
      <c r="J428" s="14" t="s">
        <v>324</v>
      </c>
      <c r="K428" s="14" t="s">
        <v>325</v>
      </c>
      <c r="L428" s="15">
        <v>11325000000</v>
      </c>
      <c r="M428" s="15">
        <v>-6421967159</v>
      </c>
      <c r="N428" s="15">
        <v>-6421967159</v>
      </c>
      <c r="O428" s="15">
        <v>4903032841</v>
      </c>
      <c r="P428" s="15">
        <v>26010744</v>
      </c>
      <c r="Q428" s="15">
        <v>2214249976</v>
      </c>
      <c r="R428" s="15">
        <v>0</v>
      </c>
      <c r="S428" s="15">
        <v>0</v>
      </c>
      <c r="T428" s="15">
        <v>2688782865</v>
      </c>
      <c r="U428" s="14" t="s">
        <v>635</v>
      </c>
      <c r="V428" s="16" t="s">
        <v>737</v>
      </c>
    </row>
    <row r="429" spans="1:22" ht="15.95" customHeight="1" x14ac:dyDescent="0.25">
      <c r="A429" s="14" t="s">
        <v>758</v>
      </c>
      <c r="B429" s="14" t="s">
        <v>307</v>
      </c>
      <c r="C429" s="14" t="s">
        <v>312</v>
      </c>
      <c r="D429" s="14" t="s">
        <v>326</v>
      </c>
      <c r="E429" s="14" t="s">
        <v>554</v>
      </c>
      <c r="F429" s="14" t="s">
        <v>558</v>
      </c>
      <c r="G429" s="14" t="s">
        <v>563</v>
      </c>
      <c r="H429" s="14" t="s">
        <v>564</v>
      </c>
      <c r="I429" s="14" t="s">
        <v>564</v>
      </c>
      <c r="J429" s="14" t="s">
        <v>564</v>
      </c>
      <c r="K429" s="14" t="s">
        <v>565</v>
      </c>
      <c r="L429" s="15">
        <v>750000000</v>
      </c>
      <c r="M429" s="15">
        <v>7962842720</v>
      </c>
      <c r="N429" s="15">
        <v>7962842720</v>
      </c>
      <c r="O429" s="15">
        <v>8712842720</v>
      </c>
      <c r="P429" s="15">
        <v>0</v>
      </c>
      <c r="Q429" s="15">
        <v>66</v>
      </c>
      <c r="R429" s="15">
        <v>0</v>
      </c>
      <c r="S429" s="15">
        <v>0</v>
      </c>
      <c r="T429" s="15">
        <v>8712842654</v>
      </c>
      <c r="U429" s="14" t="s">
        <v>635</v>
      </c>
      <c r="V429" s="16" t="s">
        <v>737</v>
      </c>
    </row>
    <row r="430" spans="1:22" ht="15.95" customHeight="1" x14ac:dyDescent="0.25">
      <c r="A430" s="14" t="s">
        <v>758</v>
      </c>
      <c r="B430" s="14" t="s">
        <v>307</v>
      </c>
      <c r="C430" s="14" t="s">
        <v>312</v>
      </c>
      <c r="D430" s="14" t="s">
        <v>326</v>
      </c>
      <c r="E430" s="14" t="s">
        <v>355</v>
      </c>
      <c r="F430" s="14" t="s">
        <v>356</v>
      </c>
      <c r="G430" s="14" t="s">
        <v>583</v>
      </c>
      <c r="H430" s="14" t="s">
        <v>583</v>
      </c>
      <c r="I430" s="14" t="s">
        <v>583</v>
      </c>
      <c r="J430" s="14" t="s">
        <v>583</v>
      </c>
      <c r="K430" s="14" t="s">
        <v>584</v>
      </c>
      <c r="L430" s="15">
        <v>219449000</v>
      </c>
      <c r="M430" s="15">
        <v>0</v>
      </c>
      <c r="N430" s="15">
        <v>0</v>
      </c>
      <c r="O430" s="15">
        <v>219449000</v>
      </c>
      <c r="P430" s="15">
        <v>0</v>
      </c>
      <c r="Q430" s="15">
        <v>58457600</v>
      </c>
      <c r="R430" s="15">
        <v>0</v>
      </c>
      <c r="S430" s="15">
        <v>0</v>
      </c>
      <c r="T430" s="15">
        <v>160991400</v>
      </c>
      <c r="U430" s="14" t="s">
        <v>635</v>
      </c>
      <c r="V430" s="16" t="s">
        <v>737</v>
      </c>
    </row>
    <row r="431" spans="1:22" ht="15.95" customHeight="1" x14ac:dyDescent="0.25">
      <c r="A431" s="14" t="s">
        <v>758</v>
      </c>
      <c r="B431" s="14" t="s">
        <v>307</v>
      </c>
      <c r="C431" s="14" t="s">
        <v>312</v>
      </c>
      <c r="D431" s="14" t="s">
        <v>326</v>
      </c>
      <c r="E431" s="14" t="s">
        <v>355</v>
      </c>
      <c r="F431" s="14" t="s">
        <v>356</v>
      </c>
      <c r="G431" s="14" t="s">
        <v>357</v>
      </c>
      <c r="H431" s="14" t="s">
        <v>357</v>
      </c>
      <c r="I431" s="14" t="s">
        <v>357</v>
      </c>
      <c r="J431" s="14" t="s">
        <v>357</v>
      </c>
      <c r="K431" s="14" t="s">
        <v>158</v>
      </c>
      <c r="L431" s="15">
        <v>886000000</v>
      </c>
      <c r="M431" s="15">
        <v>0</v>
      </c>
      <c r="N431" s="15">
        <v>0</v>
      </c>
      <c r="O431" s="15">
        <v>886000000</v>
      </c>
      <c r="P431" s="15">
        <v>0</v>
      </c>
      <c r="Q431" s="15">
        <v>546280721</v>
      </c>
      <c r="R431" s="15">
        <v>0</v>
      </c>
      <c r="S431" s="15">
        <v>0</v>
      </c>
      <c r="T431" s="15">
        <v>339719279</v>
      </c>
      <c r="U431" s="14" t="s">
        <v>635</v>
      </c>
      <c r="V431" s="16" t="s">
        <v>737</v>
      </c>
    </row>
    <row r="432" spans="1:22" ht="15.95" customHeight="1" x14ac:dyDescent="0.25">
      <c r="A432" s="14" t="s">
        <v>758</v>
      </c>
      <c r="B432" s="14" t="s">
        <v>307</v>
      </c>
      <c r="C432" s="14" t="s">
        <v>312</v>
      </c>
      <c r="D432" s="14" t="s">
        <v>326</v>
      </c>
      <c r="E432" s="14" t="s">
        <v>355</v>
      </c>
      <c r="F432" s="14" t="s">
        <v>585</v>
      </c>
      <c r="G432" s="14" t="s">
        <v>588</v>
      </c>
      <c r="H432" s="14" t="s">
        <v>588</v>
      </c>
      <c r="I432" s="14" t="s">
        <v>588</v>
      </c>
      <c r="J432" s="14" t="s">
        <v>588</v>
      </c>
      <c r="K432" s="14" t="s">
        <v>589</v>
      </c>
      <c r="L432" s="15">
        <v>194002000</v>
      </c>
      <c r="M432" s="15">
        <v>0</v>
      </c>
      <c r="N432" s="15">
        <v>0</v>
      </c>
      <c r="O432" s="15">
        <v>194002000</v>
      </c>
      <c r="P432" s="15">
        <v>0</v>
      </c>
      <c r="Q432" s="15">
        <v>0</v>
      </c>
      <c r="R432" s="15">
        <v>0</v>
      </c>
      <c r="S432" s="15">
        <v>0</v>
      </c>
      <c r="T432" s="15">
        <v>194002000</v>
      </c>
      <c r="U432" s="14" t="s">
        <v>635</v>
      </c>
      <c r="V432" s="16" t="s">
        <v>737</v>
      </c>
    </row>
    <row r="433" spans="1:22" ht="15.95" customHeight="1" x14ac:dyDescent="0.25">
      <c r="A433" s="14" t="s">
        <v>758</v>
      </c>
      <c r="B433" s="14" t="s">
        <v>307</v>
      </c>
      <c r="C433" s="14" t="s">
        <v>312</v>
      </c>
      <c r="D433" s="14" t="s">
        <v>326</v>
      </c>
      <c r="E433" s="14" t="s">
        <v>355</v>
      </c>
      <c r="F433" s="14" t="s">
        <v>585</v>
      </c>
      <c r="G433" s="14" t="s">
        <v>590</v>
      </c>
      <c r="H433" s="14" t="s">
        <v>590</v>
      </c>
      <c r="I433" s="14" t="s">
        <v>590</v>
      </c>
      <c r="J433" s="14" t="s">
        <v>590</v>
      </c>
      <c r="K433" s="14" t="s">
        <v>591</v>
      </c>
      <c r="L433" s="15">
        <v>1106000</v>
      </c>
      <c r="M433" s="15">
        <v>0</v>
      </c>
      <c r="N433" s="15">
        <v>0</v>
      </c>
      <c r="O433" s="15">
        <v>1106000</v>
      </c>
      <c r="P433" s="15">
        <v>0</v>
      </c>
      <c r="Q433" s="15">
        <v>0</v>
      </c>
      <c r="R433" s="15">
        <v>0</v>
      </c>
      <c r="S433" s="15">
        <v>0</v>
      </c>
      <c r="T433" s="15">
        <v>1106000</v>
      </c>
      <c r="U433" s="14" t="s">
        <v>635</v>
      </c>
      <c r="V433" s="16" t="s">
        <v>737</v>
      </c>
    </row>
    <row r="434" spans="1:22" ht="15.95" customHeight="1" x14ac:dyDescent="0.25">
      <c r="A434" s="14" t="s">
        <v>758</v>
      </c>
      <c r="B434" s="14" t="s">
        <v>307</v>
      </c>
      <c r="C434" s="14" t="s">
        <v>312</v>
      </c>
      <c r="D434" s="14" t="s">
        <v>326</v>
      </c>
      <c r="E434" s="14" t="s">
        <v>327</v>
      </c>
      <c r="F434" s="14" t="s">
        <v>328</v>
      </c>
      <c r="G434" s="14" t="s">
        <v>329</v>
      </c>
      <c r="H434" s="14" t="s">
        <v>329</v>
      </c>
      <c r="I434" s="14" t="s">
        <v>329</v>
      </c>
      <c r="J434" s="14" t="s">
        <v>329</v>
      </c>
      <c r="K434" s="14" t="s">
        <v>187</v>
      </c>
      <c r="L434" s="15">
        <v>26000000</v>
      </c>
      <c r="M434" s="15">
        <v>0</v>
      </c>
      <c r="N434" s="15">
        <v>0</v>
      </c>
      <c r="O434" s="15">
        <v>26000000</v>
      </c>
      <c r="P434" s="15">
        <v>0</v>
      </c>
      <c r="Q434" s="15">
        <v>7558156</v>
      </c>
      <c r="R434" s="15">
        <v>0</v>
      </c>
      <c r="S434" s="15">
        <v>0</v>
      </c>
      <c r="T434" s="15">
        <v>18441844</v>
      </c>
      <c r="U434" s="14" t="s">
        <v>635</v>
      </c>
      <c r="V434" s="16" t="s">
        <v>737</v>
      </c>
    </row>
    <row r="435" spans="1:22" ht="15.95" customHeight="1" x14ac:dyDescent="0.25">
      <c r="A435" s="14" t="s">
        <v>758</v>
      </c>
      <c r="B435" s="14" t="s">
        <v>307</v>
      </c>
      <c r="C435" s="14" t="s">
        <v>312</v>
      </c>
      <c r="D435" s="14" t="s">
        <v>334</v>
      </c>
      <c r="E435" s="14" t="s">
        <v>335</v>
      </c>
      <c r="F435" s="14" t="s">
        <v>336</v>
      </c>
      <c r="G435" s="14" t="s">
        <v>336</v>
      </c>
      <c r="H435" s="14" t="s">
        <v>336</v>
      </c>
      <c r="I435" s="14" t="s">
        <v>336</v>
      </c>
      <c r="J435" s="14" t="s">
        <v>336</v>
      </c>
      <c r="K435" s="14" t="s">
        <v>207</v>
      </c>
      <c r="L435" s="15">
        <v>126787811000</v>
      </c>
      <c r="M435" s="15">
        <v>0</v>
      </c>
      <c r="N435" s="15">
        <v>-3203590000</v>
      </c>
      <c r="O435" s="15">
        <v>123584221000</v>
      </c>
      <c r="P435" s="15">
        <v>12398181130</v>
      </c>
      <c r="Q435" s="15">
        <v>53396128823</v>
      </c>
      <c r="R435" s="15">
        <v>0</v>
      </c>
      <c r="S435" s="15">
        <v>0</v>
      </c>
      <c r="T435" s="15">
        <v>70188092177</v>
      </c>
      <c r="U435" s="14" t="s">
        <v>635</v>
      </c>
      <c r="V435" s="16" t="s">
        <v>737</v>
      </c>
    </row>
    <row r="436" spans="1:22" ht="15.95" customHeight="1" x14ac:dyDescent="0.25">
      <c r="A436" s="14" t="s">
        <v>759</v>
      </c>
      <c r="B436" s="14" t="s">
        <v>307</v>
      </c>
      <c r="C436" s="14" t="s">
        <v>312</v>
      </c>
      <c r="D436" s="14" t="s">
        <v>313</v>
      </c>
      <c r="E436" s="14" t="s">
        <v>314</v>
      </c>
      <c r="F436" s="14" t="s">
        <v>320</v>
      </c>
      <c r="G436" s="14" t="s">
        <v>321</v>
      </c>
      <c r="H436" s="14" t="s">
        <v>322</v>
      </c>
      <c r="I436" s="14" t="s">
        <v>323</v>
      </c>
      <c r="J436" s="14" t="s">
        <v>324</v>
      </c>
      <c r="K436" s="14" t="s">
        <v>325</v>
      </c>
      <c r="L436" s="15">
        <v>3300000000</v>
      </c>
      <c r="M436" s="15">
        <v>0</v>
      </c>
      <c r="N436" s="15">
        <v>0</v>
      </c>
      <c r="O436" s="15">
        <v>3300000000</v>
      </c>
      <c r="P436" s="15">
        <v>172077144</v>
      </c>
      <c r="Q436" s="15">
        <v>2744852745</v>
      </c>
      <c r="R436" s="15">
        <v>0</v>
      </c>
      <c r="S436" s="15">
        <v>0</v>
      </c>
      <c r="T436" s="15">
        <v>555147255</v>
      </c>
      <c r="U436" s="14" t="s">
        <v>635</v>
      </c>
      <c r="V436" s="16" t="s">
        <v>379</v>
      </c>
    </row>
    <row r="437" spans="1:22" ht="15.95" customHeight="1" x14ac:dyDescent="0.25">
      <c r="A437" s="14" t="s">
        <v>759</v>
      </c>
      <c r="B437" s="14" t="s">
        <v>307</v>
      </c>
      <c r="C437" s="14" t="s">
        <v>312</v>
      </c>
      <c r="D437" s="14" t="s">
        <v>326</v>
      </c>
      <c r="E437" s="14" t="s">
        <v>327</v>
      </c>
      <c r="F437" s="14" t="s">
        <v>328</v>
      </c>
      <c r="G437" s="14" t="s">
        <v>329</v>
      </c>
      <c r="H437" s="14" t="s">
        <v>329</v>
      </c>
      <c r="I437" s="14" t="s">
        <v>329</v>
      </c>
      <c r="J437" s="14" t="s">
        <v>329</v>
      </c>
      <c r="K437" s="14" t="s">
        <v>187</v>
      </c>
      <c r="L437" s="15">
        <v>150000000</v>
      </c>
      <c r="M437" s="15">
        <v>0</v>
      </c>
      <c r="N437" s="15">
        <v>0</v>
      </c>
      <c r="O437" s="15">
        <v>150000000</v>
      </c>
      <c r="P437" s="15">
        <v>10887444</v>
      </c>
      <c r="Q437" s="15">
        <v>143002294</v>
      </c>
      <c r="R437" s="15">
        <v>0</v>
      </c>
      <c r="S437" s="15">
        <v>0</v>
      </c>
      <c r="T437" s="15">
        <v>6997706</v>
      </c>
      <c r="U437" s="14" t="s">
        <v>635</v>
      </c>
      <c r="V437" s="16" t="s">
        <v>379</v>
      </c>
    </row>
    <row r="438" spans="1:22" ht="15.95" customHeight="1" x14ac:dyDescent="0.25">
      <c r="A438" s="14" t="s">
        <v>759</v>
      </c>
      <c r="B438" s="14" t="s">
        <v>307</v>
      </c>
      <c r="C438" s="14" t="s">
        <v>312</v>
      </c>
      <c r="D438" s="14" t="s">
        <v>326</v>
      </c>
      <c r="E438" s="14" t="s">
        <v>330</v>
      </c>
      <c r="F438" s="14" t="s">
        <v>641</v>
      </c>
      <c r="G438" s="14" t="s">
        <v>641</v>
      </c>
      <c r="H438" s="14" t="s">
        <v>641</v>
      </c>
      <c r="I438" s="14" t="s">
        <v>641</v>
      </c>
      <c r="J438" s="14" t="s">
        <v>641</v>
      </c>
      <c r="K438" s="14" t="s">
        <v>205</v>
      </c>
      <c r="L438" s="15">
        <v>2074984000</v>
      </c>
      <c r="M438" s="15">
        <v>3139306634</v>
      </c>
      <c r="N438" s="15">
        <v>3139306634</v>
      </c>
      <c r="O438" s="15">
        <v>5214290634</v>
      </c>
      <c r="P438" s="15">
        <v>3139306634</v>
      </c>
      <c r="Q438" s="15">
        <v>5214290634</v>
      </c>
      <c r="R438" s="15">
        <v>0</v>
      </c>
      <c r="S438" s="15">
        <v>0</v>
      </c>
      <c r="T438" s="15">
        <v>0</v>
      </c>
      <c r="U438" s="14" t="s">
        <v>635</v>
      </c>
      <c r="V438" s="16" t="s">
        <v>379</v>
      </c>
    </row>
    <row r="439" spans="1:22" ht="15.95" customHeight="1" x14ac:dyDescent="0.25">
      <c r="A439" s="14" t="s">
        <v>759</v>
      </c>
      <c r="B439" s="14" t="s">
        <v>307</v>
      </c>
      <c r="C439" s="14" t="s">
        <v>312</v>
      </c>
      <c r="D439" s="14" t="s">
        <v>334</v>
      </c>
      <c r="E439" s="14" t="s">
        <v>335</v>
      </c>
      <c r="F439" s="14" t="s">
        <v>336</v>
      </c>
      <c r="G439" s="14" t="s">
        <v>336</v>
      </c>
      <c r="H439" s="14" t="s">
        <v>336</v>
      </c>
      <c r="I439" s="14" t="s">
        <v>336</v>
      </c>
      <c r="J439" s="14" t="s">
        <v>336</v>
      </c>
      <c r="K439" s="14" t="s">
        <v>207</v>
      </c>
      <c r="L439" s="15">
        <v>71946737000</v>
      </c>
      <c r="M439" s="15">
        <v>0</v>
      </c>
      <c r="N439" s="15">
        <v>-1542757167</v>
      </c>
      <c r="O439" s="15">
        <v>70403979833</v>
      </c>
      <c r="P439" s="15">
        <v>4425172978</v>
      </c>
      <c r="Q439" s="15">
        <v>39469782668</v>
      </c>
      <c r="R439" s="15">
        <v>0</v>
      </c>
      <c r="S439" s="15">
        <v>0</v>
      </c>
      <c r="T439" s="15">
        <v>30934197165</v>
      </c>
      <c r="U439" s="14" t="s">
        <v>635</v>
      </c>
      <c r="V439" s="16" t="s">
        <v>379</v>
      </c>
    </row>
    <row r="440" spans="1:22" ht="15.95" customHeight="1" x14ac:dyDescent="0.25">
      <c r="A440" s="14" t="s">
        <v>760</v>
      </c>
      <c r="B440" s="14" t="s">
        <v>307</v>
      </c>
      <c r="C440" s="14" t="s">
        <v>312</v>
      </c>
      <c r="D440" s="14" t="s">
        <v>313</v>
      </c>
      <c r="E440" s="14" t="s">
        <v>314</v>
      </c>
      <c r="F440" s="14" t="s">
        <v>315</v>
      </c>
      <c r="G440" s="14" t="s">
        <v>316</v>
      </c>
      <c r="H440" s="14" t="s">
        <v>353</v>
      </c>
      <c r="I440" s="14" t="s">
        <v>353</v>
      </c>
      <c r="J440" s="14" t="s">
        <v>353</v>
      </c>
      <c r="K440" s="14" t="s">
        <v>79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426460000</v>
      </c>
      <c r="R440" s="15">
        <v>0</v>
      </c>
      <c r="S440" s="15">
        <v>0</v>
      </c>
      <c r="T440" s="15">
        <v>-426460000</v>
      </c>
      <c r="U440" s="14" t="s">
        <v>635</v>
      </c>
      <c r="V440" s="16" t="s">
        <v>707</v>
      </c>
    </row>
    <row r="441" spans="1:22" ht="15.95" customHeight="1" x14ac:dyDescent="0.25">
      <c r="A441" s="14" t="s">
        <v>760</v>
      </c>
      <c r="B441" s="14" t="s">
        <v>307</v>
      </c>
      <c r="C441" s="14" t="s">
        <v>312</v>
      </c>
      <c r="D441" s="14" t="s">
        <v>326</v>
      </c>
      <c r="E441" s="14" t="s">
        <v>554</v>
      </c>
      <c r="F441" s="14" t="s">
        <v>558</v>
      </c>
      <c r="G441" s="14" t="s">
        <v>563</v>
      </c>
      <c r="H441" s="14" t="s">
        <v>564</v>
      </c>
      <c r="I441" s="14" t="s">
        <v>564</v>
      </c>
      <c r="J441" s="14" t="s">
        <v>564</v>
      </c>
      <c r="K441" s="14" t="s">
        <v>565</v>
      </c>
      <c r="L441" s="15">
        <v>45500000000</v>
      </c>
      <c r="M441" s="15">
        <v>0</v>
      </c>
      <c r="N441" s="15">
        <v>0</v>
      </c>
      <c r="O441" s="15">
        <v>45500000000</v>
      </c>
      <c r="P441" s="15">
        <v>0</v>
      </c>
      <c r="Q441" s="15">
        <v>1000000000</v>
      </c>
      <c r="R441" s="15">
        <v>0</v>
      </c>
      <c r="S441" s="15">
        <v>0</v>
      </c>
      <c r="T441" s="15">
        <v>44500000000</v>
      </c>
      <c r="U441" s="14" t="s">
        <v>635</v>
      </c>
      <c r="V441" s="16" t="s">
        <v>707</v>
      </c>
    </row>
    <row r="442" spans="1:22" ht="15.95" customHeight="1" x14ac:dyDescent="0.25">
      <c r="A442" s="14" t="s">
        <v>760</v>
      </c>
      <c r="B442" s="14" t="s">
        <v>307</v>
      </c>
      <c r="C442" s="14" t="s">
        <v>312</v>
      </c>
      <c r="D442" s="14" t="s">
        <v>326</v>
      </c>
      <c r="E442" s="14" t="s">
        <v>355</v>
      </c>
      <c r="F442" s="14" t="s">
        <v>585</v>
      </c>
      <c r="G442" s="14" t="s">
        <v>588</v>
      </c>
      <c r="H442" s="14" t="s">
        <v>588</v>
      </c>
      <c r="I442" s="14" t="s">
        <v>588</v>
      </c>
      <c r="J442" s="14" t="s">
        <v>588</v>
      </c>
      <c r="K442" s="14" t="s">
        <v>589</v>
      </c>
      <c r="L442" s="15">
        <v>1972480000</v>
      </c>
      <c r="M442" s="15">
        <v>0</v>
      </c>
      <c r="N442" s="15">
        <v>0</v>
      </c>
      <c r="O442" s="15">
        <v>1972480000</v>
      </c>
      <c r="P442" s="15">
        <v>0</v>
      </c>
      <c r="Q442" s="15">
        <v>0</v>
      </c>
      <c r="R442" s="15">
        <v>0</v>
      </c>
      <c r="S442" s="15">
        <v>0</v>
      </c>
      <c r="T442" s="15">
        <v>1972480000</v>
      </c>
      <c r="U442" s="14" t="s">
        <v>635</v>
      </c>
      <c r="V442" s="16" t="s">
        <v>707</v>
      </c>
    </row>
    <row r="443" spans="1:22" ht="15.95" customHeight="1" x14ac:dyDescent="0.25">
      <c r="A443" s="14" t="s">
        <v>760</v>
      </c>
      <c r="B443" s="14" t="s">
        <v>307</v>
      </c>
      <c r="C443" s="14" t="s">
        <v>312</v>
      </c>
      <c r="D443" s="14" t="s">
        <v>326</v>
      </c>
      <c r="E443" s="14" t="s">
        <v>355</v>
      </c>
      <c r="F443" s="14" t="s">
        <v>585</v>
      </c>
      <c r="G443" s="14" t="s">
        <v>590</v>
      </c>
      <c r="H443" s="14" t="s">
        <v>590</v>
      </c>
      <c r="I443" s="14" t="s">
        <v>590</v>
      </c>
      <c r="J443" s="14" t="s">
        <v>590</v>
      </c>
      <c r="K443" s="14" t="s">
        <v>591</v>
      </c>
      <c r="L443" s="15">
        <v>1255557000</v>
      </c>
      <c r="M443" s="15">
        <v>0</v>
      </c>
      <c r="N443" s="15">
        <v>0</v>
      </c>
      <c r="O443" s="15">
        <v>1255557000</v>
      </c>
      <c r="P443" s="15">
        <v>0</v>
      </c>
      <c r="Q443" s="15">
        <v>0</v>
      </c>
      <c r="R443" s="15">
        <v>0</v>
      </c>
      <c r="S443" s="15">
        <v>0</v>
      </c>
      <c r="T443" s="15">
        <v>1255557000</v>
      </c>
      <c r="U443" s="14" t="s">
        <v>635</v>
      </c>
      <c r="V443" s="16" t="s">
        <v>707</v>
      </c>
    </row>
    <row r="444" spans="1:22" ht="15.95" customHeight="1" x14ac:dyDescent="0.25">
      <c r="A444" s="14" t="s">
        <v>760</v>
      </c>
      <c r="B444" s="14" t="s">
        <v>307</v>
      </c>
      <c r="C444" s="14" t="s">
        <v>312</v>
      </c>
      <c r="D444" s="14" t="s">
        <v>326</v>
      </c>
      <c r="E444" s="14" t="s">
        <v>327</v>
      </c>
      <c r="F444" s="14" t="s">
        <v>328</v>
      </c>
      <c r="G444" s="14" t="s">
        <v>329</v>
      </c>
      <c r="H444" s="14" t="s">
        <v>329</v>
      </c>
      <c r="I444" s="14" t="s">
        <v>329</v>
      </c>
      <c r="J444" s="14" t="s">
        <v>329</v>
      </c>
      <c r="K444" s="14" t="s">
        <v>187</v>
      </c>
      <c r="L444" s="15">
        <v>0</v>
      </c>
      <c r="M444" s="15">
        <v>0</v>
      </c>
      <c r="N444" s="15">
        <v>0</v>
      </c>
      <c r="O444" s="15">
        <v>0</v>
      </c>
      <c r="P444" s="15">
        <v>450459941</v>
      </c>
      <c r="Q444" s="15">
        <v>535001049.73000002</v>
      </c>
      <c r="R444" s="15">
        <v>0</v>
      </c>
      <c r="S444" s="15">
        <v>0</v>
      </c>
      <c r="T444" s="15">
        <v>-535001049.73000002</v>
      </c>
      <c r="U444" s="14" t="s">
        <v>635</v>
      </c>
      <c r="V444" s="16" t="s">
        <v>707</v>
      </c>
    </row>
    <row r="445" spans="1:22" ht="15.95" customHeight="1" x14ac:dyDescent="0.25">
      <c r="A445" s="14" t="s">
        <v>760</v>
      </c>
      <c r="B445" s="14" t="s">
        <v>307</v>
      </c>
      <c r="C445" s="14" t="s">
        <v>312</v>
      </c>
      <c r="D445" s="14" t="s">
        <v>326</v>
      </c>
      <c r="E445" s="14" t="s">
        <v>333</v>
      </c>
      <c r="F445" s="14" t="s">
        <v>333</v>
      </c>
      <c r="G445" s="14" t="s">
        <v>333</v>
      </c>
      <c r="H445" s="14" t="s">
        <v>333</v>
      </c>
      <c r="I445" s="14" t="s">
        <v>333</v>
      </c>
      <c r="J445" s="14" t="s">
        <v>333</v>
      </c>
      <c r="K445" s="14" t="s">
        <v>199</v>
      </c>
      <c r="L445" s="15">
        <v>0</v>
      </c>
      <c r="M445" s="15">
        <v>0</v>
      </c>
      <c r="N445" s="15">
        <v>0</v>
      </c>
      <c r="O445" s="15">
        <v>0</v>
      </c>
      <c r="P445" s="15">
        <v>4325279</v>
      </c>
      <c r="Q445" s="15">
        <v>46330539</v>
      </c>
      <c r="R445" s="15">
        <v>0</v>
      </c>
      <c r="S445" s="15">
        <v>0</v>
      </c>
      <c r="T445" s="15">
        <v>-46330539</v>
      </c>
      <c r="U445" s="14" t="s">
        <v>635</v>
      </c>
      <c r="V445" s="16" t="s">
        <v>707</v>
      </c>
    </row>
    <row r="446" spans="1:22" ht="15.95" customHeight="1" x14ac:dyDescent="0.25">
      <c r="A446" s="14" t="s">
        <v>760</v>
      </c>
      <c r="B446" s="14" t="s">
        <v>307</v>
      </c>
      <c r="C446" s="14" t="s">
        <v>312</v>
      </c>
      <c r="D446" s="14" t="s">
        <v>334</v>
      </c>
      <c r="E446" s="14" t="s">
        <v>335</v>
      </c>
      <c r="F446" s="14" t="s">
        <v>336</v>
      </c>
      <c r="G446" s="14" t="s">
        <v>336</v>
      </c>
      <c r="H446" s="14" t="s">
        <v>336</v>
      </c>
      <c r="I446" s="14" t="s">
        <v>336</v>
      </c>
      <c r="J446" s="14" t="s">
        <v>336</v>
      </c>
      <c r="K446" s="14" t="s">
        <v>207</v>
      </c>
      <c r="L446" s="15">
        <v>133911552000</v>
      </c>
      <c r="M446" s="15">
        <v>0</v>
      </c>
      <c r="N446" s="15">
        <v>-3111480000</v>
      </c>
      <c r="O446" s="15">
        <v>130800072000</v>
      </c>
      <c r="P446" s="15">
        <v>5694528737</v>
      </c>
      <c r="Q446" s="15">
        <v>45165213128</v>
      </c>
      <c r="R446" s="15">
        <v>0</v>
      </c>
      <c r="S446" s="15">
        <v>0</v>
      </c>
      <c r="T446" s="15">
        <v>85634858872</v>
      </c>
      <c r="U446" s="14" t="s">
        <v>635</v>
      </c>
      <c r="V446" s="16" t="s">
        <v>707</v>
      </c>
    </row>
    <row r="447" spans="1:22" ht="15.95" customHeight="1" x14ac:dyDescent="0.25">
      <c r="A447" s="14" t="s">
        <v>761</v>
      </c>
      <c r="B447" s="14" t="s">
        <v>307</v>
      </c>
      <c r="C447" s="14" t="s">
        <v>312</v>
      </c>
      <c r="D447" s="14" t="s">
        <v>313</v>
      </c>
      <c r="E447" s="14" t="s">
        <v>314</v>
      </c>
      <c r="F447" s="14" t="s">
        <v>315</v>
      </c>
      <c r="G447" s="14" t="s">
        <v>316</v>
      </c>
      <c r="H447" s="14" t="s">
        <v>319</v>
      </c>
      <c r="I447" s="14" t="s">
        <v>319</v>
      </c>
      <c r="J447" s="14" t="s">
        <v>319</v>
      </c>
      <c r="K447" s="14" t="s">
        <v>84</v>
      </c>
      <c r="L447" s="15">
        <v>0</v>
      </c>
      <c r="M447" s="15">
        <v>0</v>
      </c>
      <c r="N447" s="15">
        <v>0</v>
      </c>
      <c r="O447" s="15">
        <v>0</v>
      </c>
      <c r="P447" s="15">
        <v>147000</v>
      </c>
      <c r="Q447" s="15">
        <v>4267000</v>
      </c>
      <c r="R447" s="15">
        <v>0</v>
      </c>
      <c r="S447" s="15">
        <v>0</v>
      </c>
      <c r="T447" s="15">
        <v>-4267000</v>
      </c>
      <c r="U447" s="14" t="s">
        <v>635</v>
      </c>
      <c r="V447" s="16" t="s">
        <v>735</v>
      </c>
    </row>
    <row r="448" spans="1:22" ht="15.95" customHeight="1" x14ac:dyDescent="0.25">
      <c r="A448" s="14" t="s">
        <v>761</v>
      </c>
      <c r="B448" s="14" t="s">
        <v>307</v>
      </c>
      <c r="C448" s="14" t="s">
        <v>312</v>
      </c>
      <c r="D448" s="14" t="s">
        <v>313</v>
      </c>
      <c r="E448" s="14" t="s">
        <v>314</v>
      </c>
      <c r="F448" s="14" t="s">
        <v>320</v>
      </c>
      <c r="G448" s="14" t="s">
        <v>321</v>
      </c>
      <c r="H448" s="14" t="s">
        <v>322</v>
      </c>
      <c r="I448" s="14" t="s">
        <v>323</v>
      </c>
      <c r="J448" s="14" t="s">
        <v>350</v>
      </c>
      <c r="K448" s="14" t="s">
        <v>351</v>
      </c>
      <c r="L448" s="15">
        <v>64517000</v>
      </c>
      <c r="M448" s="15">
        <v>0</v>
      </c>
      <c r="N448" s="15">
        <v>0</v>
      </c>
      <c r="O448" s="15">
        <v>64517000</v>
      </c>
      <c r="P448" s="15">
        <v>608442</v>
      </c>
      <c r="Q448" s="15">
        <v>16068933</v>
      </c>
      <c r="R448" s="15">
        <v>0</v>
      </c>
      <c r="S448" s="15">
        <v>0</v>
      </c>
      <c r="T448" s="15">
        <v>48448067</v>
      </c>
      <c r="U448" s="14" t="s">
        <v>635</v>
      </c>
      <c r="V448" s="16" t="s">
        <v>735</v>
      </c>
    </row>
    <row r="449" spans="1:22" ht="15.95" customHeight="1" x14ac:dyDescent="0.25">
      <c r="A449" s="14" t="s">
        <v>761</v>
      </c>
      <c r="B449" s="14" t="s">
        <v>307</v>
      </c>
      <c r="C449" s="14" t="s">
        <v>312</v>
      </c>
      <c r="D449" s="14" t="s">
        <v>313</v>
      </c>
      <c r="E449" s="14" t="s">
        <v>314</v>
      </c>
      <c r="F449" s="14" t="s">
        <v>320</v>
      </c>
      <c r="G449" s="14" t="s">
        <v>321</v>
      </c>
      <c r="H449" s="14" t="s">
        <v>322</v>
      </c>
      <c r="I449" s="14" t="s">
        <v>323</v>
      </c>
      <c r="J449" s="14" t="s">
        <v>493</v>
      </c>
      <c r="K449" s="14" t="s">
        <v>101</v>
      </c>
      <c r="L449" s="15">
        <v>213580000</v>
      </c>
      <c r="M449" s="15">
        <v>0</v>
      </c>
      <c r="N449" s="15">
        <v>0</v>
      </c>
      <c r="O449" s="15">
        <v>213580000</v>
      </c>
      <c r="P449" s="15">
        <v>0</v>
      </c>
      <c r="Q449" s="15">
        <v>2858821564</v>
      </c>
      <c r="R449" s="15">
        <v>0</v>
      </c>
      <c r="S449" s="15">
        <v>0</v>
      </c>
      <c r="T449" s="15">
        <v>-2645241564</v>
      </c>
      <c r="U449" s="14" t="s">
        <v>635</v>
      </c>
      <c r="V449" s="16" t="s">
        <v>735</v>
      </c>
    </row>
    <row r="450" spans="1:22" ht="15.95" customHeight="1" x14ac:dyDescent="0.25">
      <c r="A450" s="14" t="s">
        <v>761</v>
      </c>
      <c r="B450" s="14" t="s">
        <v>307</v>
      </c>
      <c r="C450" s="14" t="s">
        <v>312</v>
      </c>
      <c r="D450" s="14" t="s">
        <v>313</v>
      </c>
      <c r="E450" s="14" t="s">
        <v>314</v>
      </c>
      <c r="F450" s="14" t="s">
        <v>320</v>
      </c>
      <c r="G450" s="14" t="s">
        <v>321</v>
      </c>
      <c r="H450" s="14" t="s">
        <v>322</v>
      </c>
      <c r="I450" s="14" t="s">
        <v>323</v>
      </c>
      <c r="J450" s="14" t="s">
        <v>762</v>
      </c>
      <c r="K450" s="14" t="s">
        <v>257</v>
      </c>
      <c r="L450" s="15">
        <v>1569163000</v>
      </c>
      <c r="M450" s="15">
        <v>0</v>
      </c>
      <c r="N450" s="15">
        <v>0</v>
      </c>
      <c r="O450" s="15">
        <v>1569163000</v>
      </c>
      <c r="P450" s="15">
        <v>323377256</v>
      </c>
      <c r="Q450" s="15">
        <v>1169811345</v>
      </c>
      <c r="R450" s="15">
        <v>0</v>
      </c>
      <c r="S450" s="15">
        <v>0</v>
      </c>
      <c r="T450" s="15">
        <v>399351655</v>
      </c>
      <c r="U450" s="14" t="s">
        <v>635</v>
      </c>
      <c r="V450" s="16" t="s">
        <v>735</v>
      </c>
    </row>
    <row r="451" spans="1:22" ht="15.95" customHeight="1" x14ac:dyDescent="0.25">
      <c r="A451" s="14" t="s">
        <v>761</v>
      </c>
      <c r="B451" s="14" t="s">
        <v>307</v>
      </c>
      <c r="C451" s="14" t="s">
        <v>312</v>
      </c>
      <c r="D451" s="14" t="s">
        <v>326</v>
      </c>
      <c r="E451" s="14" t="s">
        <v>355</v>
      </c>
      <c r="F451" s="14" t="s">
        <v>356</v>
      </c>
      <c r="G451" s="14" t="s">
        <v>583</v>
      </c>
      <c r="H451" s="14" t="s">
        <v>583</v>
      </c>
      <c r="I451" s="14" t="s">
        <v>583</v>
      </c>
      <c r="J451" s="14" t="s">
        <v>583</v>
      </c>
      <c r="K451" s="14" t="s">
        <v>584</v>
      </c>
      <c r="L451" s="15">
        <v>33198401000</v>
      </c>
      <c r="M451" s="15">
        <v>0</v>
      </c>
      <c r="N451" s="15">
        <v>0</v>
      </c>
      <c r="O451" s="15">
        <v>33198401000</v>
      </c>
      <c r="P451" s="15">
        <v>0</v>
      </c>
      <c r="Q451" s="15">
        <v>33198401000</v>
      </c>
      <c r="R451" s="15">
        <v>0</v>
      </c>
      <c r="S451" s="15">
        <v>0</v>
      </c>
      <c r="T451" s="15">
        <v>0</v>
      </c>
      <c r="U451" s="14" t="s">
        <v>635</v>
      </c>
      <c r="V451" s="16" t="s">
        <v>735</v>
      </c>
    </row>
    <row r="452" spans="1:22" ht="15.95" customHeight="1" x14ac:dyDescent="0.25">
      <c r="A452" s="14" t="s">
        <v>761</v>
      </c>
      <c r="B452" s="14" t="s">
        <v>307</v>
      </c>
      <c r="C452" s="14" t="s">
        <v>312</v>
      </c>
      <c r="D452" s="14" t="s">
        <v>326</v>
      </c>
      <c r="E452" s="14" t="s">
        <v>355</v>
      </c>
      <c r="F452" s="14" t="s">
        <v>585</v>
      </c>
      <c r="G452" s="14" t="s">
        <v>588</v>
      </c>
      <c r="H452" s="14" t="s">
        <v>588</v>
      </c>
      <c r="I452" s="14" t="s">
        <v>588</v>
      </c>
      <c r="J452" s="14" t="s">
        <v>588</v>
      </c>
      <c r="K452" s="14" t="s">
        <v>589</v>
      </c>
      <c r="L452" s="15">
        <v>11914271000</v>
      </c>
      <c r="M452" s="15">
        <v>0</v>
      </c>
      <c r="N452" s="15">
        <v>0</v>
      </c>
      <c r="O452" s="15">
        <v>11914271000</v>
      </c>
      <c r="P452" s="15">
        <v>0</v>
      </c>
      <c r="Q452" s="15">
        <v>4985237916</v>
      </c>
      <c r="R452" s="15">
        <v>0</v>
      </c>
      <c r="S452" s="15">
        <v>0</v>
      </c>
      <c r="T452" s="15">
        <v>6929033084</v>
      </c>
      <c r="U452" s="14" t="s">
        <v>635</v>
      </c>
      <c r="V452" s="16" t="s">
        <v>735</v>
      </c>
    </row>
    <row r="453" spans="1:22" ht="15.95" customHeight="1" x14ac:dyDescent="0.25">
      <c r="A453" s="14" t="s">
        <v>761</v>
      </c>
      <c r="B453" s="14" t="s">
        <v>307</v>
      </c>
      <c r="C453" s="14" t="s">
        <v>312</v>
      </c>
      <c r="D453" s="14" t="s">
        <v>326</v>
      </c>
      <c r="E453" s="14" t="s">
        <v>355</v>
      </c>
      <c r="F453" s="14" t="s">
        <v>585</v>
      </c>
      <c r="G453" s="14" t="s">
        <v>590</v>
      </c>
      <c r="H453" s="14" t="s">
        <v>590</v>
      </c>
      <c r="I453" s="14" t="s">
        <v>590</v>
      </c>
      <c r="J453" s="14" t="s">
        <v>590</v>
      </c>
      <c r="K453" s="14" t="s">
        <v>591</v>
      </c>
      <c r="L453" s="15">
        <v>122277000</v>
      </c>
      <c r="M453" s="15">
        <v>0</v>
      </c>
      <c r="N453" s="15">
        <v>0</v>
      </c>
      <c r="O453" s="15">
        <v>122277000</v>
      </c>
      <c r="P453" s="15">
        <v>0</v>
      </c>
      <c r="Q453" s="15">
        <v>122277000</v>
      </c>
      <c r="R453" s="15">
        <v>0</v>
      </c>
      <c r="S453" s="15">
        <v>0</v>
      </c>
      <c r="T453" s="15">
        <v>0</v>
      </c>
      <c r="U453" s="14" t="s">
        <v>635</v>
      </c>
      <c r="V453" s="16" t="s">
        <v>735</v>
      </c>
    </row>
    <row r="454" spans="1:22" ht="15.95" customHeight="1" x14ac:dyDescent="0.25">
      <c r="A454" s="14" t="s">
        <v>761</v>
      </c>
      <c r="B454" s="14" t="s">
        <v>307</v>
      </c>
      <c r="C454" s="14" t="s">
        <v>312</v>
      </c>
      <c r="D454" s="14" t="s">
        <v>326</v>
      </c>
      <c r="E454" s="14" t="s">
        <v>327</v>
      </c>
      <c r="F454" s="14" t="s">
        <v>328</v>
      </c>
      <c r="G454" s="14" t="s">
        <v>366</v>
      </c>
      <c r="H454" s="14" t="s">
        <v>366</v>
      </c>
      <c r="I454" s="14" t="s">
        <v>366</v>
      </c>
      <c r="J454" s="14" t="s">
        <v>366</v>
      </c>
      <c r="K454" s="14" t="s">
        <v>185</v>
      </c>
      <c r="L454" s="15">
        <v>4000000000</v>
      </c>
      <c r="M454" s="15">
        <v>0</v>
      </c>
      <c r="N454" s="15">
        <v>0</v>
      </c>
      <c r="O454" s="15">
        <v>4000000000</v>
      </c>
      <c r="P454" s="15">
        <v>213911753</v>
      </c>
      <c r="Q454" s="15">
        <v>2728104785</v>
      </c>
      <c r="R454" s="15">
        <v>0</v>
      </c>
      <c r="S454" s="15">
        <v>0</v>
      </c>
      <c r="T454" s="15">
        <v>1271895215</v>
      </c>
      <c r="U454" s="14" t="s">
        <v>635</v>
      </c>
      <c r="V454" s="16" t="s">
        <v>735</v>
      </c>
    </row>
    <row r="455" spans="1:22" ht="15.95" customHeight="1" x14ac:dyDescent="0.25">
      <c r="A455" s="14" t="s">
        <v>761</v>
      </c>
      <c r="B455" s="14" t="s">
        <v>307</v>
      </c>
      <c r="C455" s="14" t="s">
        <v>312</v>
      </c>
      <c r="D455" s="14" t="s">
        <v>326</v>
      </c>
      <c r="E455" s="14" t="s">
        <v>327</v>
      </c>
      <c r="F455" s="14" t="s">
        <v>328</v>
      </c>
      <c r="G455" s="14" t="s">
        <v>329</v>
      </c>
      <c r="H455" s="14" t="s">
        <v>329</v>
      </c>
      <c r="I455" s="14" t="s">
        <v>329</v>
      </c>
      <c r="J455" s="14" t="s">
        <v>329</v>
      </c>
      <c r="K455" s="14" t="s">
        <v>187</v>
      </c>
      <c r="L455" s="15">
        <v>250000000</v>
      </c>
      <c r="M455" s="15">
        <v>0</v>
      </c>
      <c r="N455" s="15">
        <v>0</v>
      </c>
      <c r="O455" s="15">
        <v>250000000</v>
      </c>
      <c r="P455" s="15">
        <v>15051715</v>
      </c>
      <c r="Q455" s="15">
        <v>193942028</v>
      </c>
      <c r="R455" s="15">
        <v>0</v>
      </c>
      <c r="S455" s="15">
        <v>0</v>
      </c>
      <c r="T455" s="15">
        <v>56057972</v>
      </c>
      <c r="U455" s="14" t="s">
        <v>635</v>
      </c>
      <c r="V455" s="16" t="s">
        <v>735</v>
      </c>
    </row>
    <row r="456" spans="1:22" ht="15.95" customHeight="1" x14ac:dyDescent="0.25">
      <c r="A456" s="14" t="s">
        <v>761</v>
      </c>
      <c r="B456" s="14" t="s">
        <v>307</v>
      </c>
      <c r="C456" s="14" t="s">
        <v>312</v>
      </c>
      <c r="D456" s="14" t="s">
        <v>326</v>
      </c>
      <c r="E456" s="14" t="s">
        <v>333</v>
      </c>
      <c r="F456" s="14" t="s">
        <v>333</v>
      </c>
      <c r="G456" s="14" t="s">
        <v>333</v>
      </c>
      <c r="H456" s="14" t="s">
        <v>333</v>
      </c>
      <c r="I456" s="14" t="s">
        <v>333</v>
      </c>
      <c r="J456" s="14" t="s">
        <v>333</v>
      </c>
      <c r="K456" s="14" t="s">
        <v>199</v>
      </c>
      <c r="L456" s="15">
        <v>0</v>
      </c>
      <c r="M456" s="15">
        <v>0</v>
      </c>
      <c r="N456" s="15">
        <v>0</v>
      </c>
      <c r="O456" s="15">
        <v>0</v>
      </c>
      <c r="P456" s="15">
        <v>3354</v>
      </c>
      <c r="Q456" s="15">
        <v>679806</v>
      </c>
      <c r="R456" s="15">
        <v>0</v>
      </c>
      <c r="S456" s="15">
        <v>0</v>
      </c>
      <c r="T456" s="15">
        <v>-679806</v>
      </c>
      <c r="U456" s="14" t="s">
        <v>635</v>
      </c>
      <c r="V456" s="16" t="s">
        <v>735</v>
      </c>
    </row>
    <row r="457" spans="1:22" ht="15.95" customHeight="1" x14ac:dyDescent="0.25">
      <c r="A457" s="14" t="s">
        <v>761</v>
      </c>
      <c r="B457" s="14" t="s">
        <v>307</v>
      </c>
      <c r="C457" s="14" t="s">
        <v>312</v>
      </c>
      <c r="D457" s="14" t="s">
        <v>334</v>
      </c>
      <c r="E457" s="14" t="s">
        <v>335</v>
      </c>
      <c r="F457" s="14" t="s">
        <v>336</v>
      </c>
      <c r="G457" s="14" t="s">
        <v>336</v>
      </c>
      <c r="H457" s="14" t="s">
        <v>336</v>
      </c>
      <c r="I457" s="14" t="s">
        <v>336</v>
      </c>
      <c r="J457" s="14" t="s">
        <v>336</v>
      </c>
      <c r="K457" s="14" t="s">
        <v>207</v>
      </c>
      <c r="L457" s="15">
        <v>395472535000</v>
      </c>
      <c r="M457" s="15">
        <v>0</v>
      </c>
      <c r="N457" s="15">
        <v>-2675300000</v>
      </c>
      <c r="O457" s="15">
        <v>392797235000</v>
      </c>
      <c r="P457" s="15">
        <v>22589214274</v>
      </c>
      <c r="Q457" s="15">
        <v>143458949582</v>
      </c>
      <c r="R457" s="15">
        <v>0</v>
      </c>
      <c r="S457" s="15">
        <v>0</v>
      </c>
      <c r="T457" s="15">
        <v>249338285418</v>
      </c>
      <c r="U457" s="14" t="s">
        <v>635</v>
      </c>
      <c r="V457" s="16" t="s">
        <v>735</v>
      </c>
    </row>
    <row r="458" spans="1:22" ht="15.95" customHeight="1" x14ac:dyDescent="0.25">
      <c r="A458" s="14" t="s">
        <v>763</v>
      </c>
      <c r="B458" s="14" t="s">
        <v>307</v>
      </c>
      <c r="C458" s="14" t="s">
        <v>312</v>
      </c>
      <c r="D458" s="14" t="s">
        <v>326</v>
      </c>
      <c r="E458" s="14" t="s">
        <v>355</v>
      </c>
      <c r="F458" s="14" t="s">
        <v>356</v>
      </c>
      <c r="G458" s="14" t="s">
        <v>357</v>
      </c>
      <c r="H458" s="14" t="s">
        <v>357</v>
      </c>
      <c r="I458" s="14" t="s">
        <v>357</v>
      </c>
      <c r="J458" s="14" t="s">
        <v>357</v>
      </c>
      <c r="K458" s="14" t="s">
        <v>158</v>
      </c>
      <c r="L458" s="15">
        <v>138765000</v>
      </c>
      <c r="M458" s="15">
        <v>0</v>
      </c>
      <c r="N458" s="15">
        <v>0</v>
      </c>
      <c r="O458" s="15">
        <v>138765000</v>
      </c>
      <c r="P458" s="15">
        <v>0</v>
      </c>
      <c r="Q458" s="15">
        <v>138765000</v>
      </c>
      <c r="R458" s="15">
        <v>0</v>
      </c>
      <c r="S458" s="15">
        <v>0</v>
      </c>
      <c r="T458" s="15">
        <v>0</v>
      </c>
      <c r="U458" s="14" t="s">
        <v>635</v>
      </c>
      <c r="V458" s="16" t="s">
        <v>704</v>
      </c>
    </row>
    <row r="459" spans="1:22" ht="15.95" customHeight="1" x14ac:dyDescent="0.25">
      <c r="A459" s="14" t="s">
        <v>763</v>
      </c>
      <c r="B459" s="14" t="s">
        <v>307</v>
      </c>
      <c r="C459" s="14" t="s">
        <v>312</v>
      </c>
      <c r="D459" s="14" t="s">
        <v>326</v>
      </c>
      <c r="E459" s="14" t="s">
        <v>327</v>
      </c>
      <c r="F459" s="14" t="s">
        <v>328</v>
      </c>
      <c r="G459" s="14" t="s">
        <v>329</v>
      </c>
      <c r="H459" s="14" t="s">
        <v>329</v>
      </c>
      <c r="I459" s="14" t="s">
        <v>329</v>
      </c>
      <c r="J459" s="14" t="s">
        <v>329</v>
      </c>
      <c r="K459" s="14" t="s">
        <v>187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78751</v>
      </c>
      <c r="R459" s="15">
        <v>0</v>
      </c>
      <c r="S459" s="15">
        <v>0</v>
      </c>
      <c r="T459" s="15">
        <v>-78751</v>
      </c>
      <c r="U459" s="14" t="s">
        <v>635</v>
      </c>
      <c r="V459" s="16" t="s">
        <v>704</v>
      </c>
    </row>
    <row r="460" spans="1:22" ht="15.95" customHeight="1" x14ac:dyDescent="0.25">
      <c r="A460" s="14" t="s">
        <v>763</v>
      </c>
      <c r="B460" s="14" t="s">
        <v>307</v>
      </c>
      <c r="C460" s="14" t="s">
        <v>312</v>
      </c>
      <c r="D460" s="14" t="s">
        <v>334</v>
      </c>
      <c r="E460" s="14" t="s">
        <v>335</v>
      </c>
      <c r="F460" s="14" t="s">
        <v>336</v>
      </c>
      <c r="G460" s="14" t="s">
        <v>336</v>
      </c>
      <c r="H460" s="14" t="s">
        <v>336</v>
      </c>
      <c r="I460" s="14" t="s">
        <v>336</v>
      </c>
      <c r="J460" s="14" t="s">
        <v>336</v>
      </c>
      <c r="K460" s="14" t="s">
        <v>207</v>
      </c>
      <c r="L460" s="15">
        <v>31033547000</v>
      </c>
      <c r="M460" s="15">
        <v>0</v>
      </c>
      <c r="N460" s="15">
        <v>-652976800</v>
      </c>
      <c r="O460" s="15">
        <v>30380570200</v>
      </c>
      <c r="P460" s="15">
        <v>2029357523</v>
      </c>
      <c r="Q460" s="15">
        <v>12083511519</v>
      </c>
      <c r="R460" s="15">
        <v>0</v>
      </c>
      <c r="S460" s="15">
        <v>0</v>
      </c>
      <c r="T460" s="15">
        <v>18297058681</v>
      </c>
      <c r="U460" s="14" t="s">
        <v>635</v>
      </c>
      <c r="V460" s="16" t="s">
        <v>704</v>
      </c>
    </row>
    <row r="461" spans="1:22" ht="15.95" customHeight="1" x14ac:dyDescent="0.25">
      <c r="A461" s="14" t="s">
        <v>764</v>
      </c>
      <c r="B461" s="14" t="s">
        <v>307</v>
      </c>
      <c r="C461" s="14" t="s">
        <v>312</v>
      </c>
      <c r="D461" s="14" t="s">
        <v>313</v>
      </c>
      <c r="E461" s="14" t="s">
        <v>372</v>
      </c>
      <c r="F461" s="14" t="s">
        <v>396</v>
      </c>
      <c r="G461" s="14" t="s">
        <v>430</v>
      </c>
      <c r="H461" s="14" t="s">
        <v>765</v>
      </c>
      <c r="I461" s="14" t="s">
        <v>766</v>
      </c>
      <c r="J461" s="14" t="s">
        <v>767</v>
      </c>
      <c r="K461" s="14" t="s">
        <v>259</v>
      </c>
      <c r="L461" s="15">
        <v>21490000000</v>
      </c>
      <c r="M461" s="15">
        <v>0</v>
      </c>
      <c r="N461" s="15">
        <v>0</v>
      </c>
      <c r="O461" s="15">
        <v>21490000000</v>
      </c>
      <c r="P461" s="15">
        <v>1172155500</v>
      </c>
      <c r="Q461" s="15">
        <v>10567062500</v>
      </c>
      <c r="R461" s="15">
        <v>0</v>
      </c>
      <c r="S461" s="15">
        <v>0</v>
      </c>
      <c r="T461" s="15">
        <v>10922937500</v>
      </c>
      <c r="U461" s="14" t="s">
        <v>768</v>
      </c>
      <c r="V461" s="16" t="s">
        <v>754</v>
      </c>
    </row>
    <row r="462" spans="1:22" ht="15.95" customHeight="1" x14ac:dyDescent="0.25">
      <c r="A462" s="14" t="s">
        <v>764</v>
      </c>
      <c r="B462" s="14" t="s">
        <v>307</v>
      </c>
      <c r="C462" s="14" t="s">
        <v>312</v>
      </c>
      <c r="D462" s="14" t="s">
        <v>313</v>
      </c>
      <c r="E462" s="14" t="s">
        <v>314</v>
      </c>
      <c r="F462" s="14" t="s">
        <v>320</v>
      </c>
      <c r="G462" s="14" t="s">
        <v>321</v>
      </c>
      <c r="H462" s="14" t="s">
        <v>322</v>
      </c>
      <c r="I462" s="14" t="s">
        <v>323</v>
      </c>
      <c r="J462" s="14" t="s">
        <v>324</v>
      </c>
      <c r="K462" s="14" t="s">
        <v>325</v>
      </c>
      <c r="L462" s="15">
        <v>31634613000</v>
      </c>
      <c r="M462" s="15">
        <v>-4975770728</v>
      </c>
      <c r="N462" s="15">
        <v>-4434270728</v>
      </c>
      <c r="O462" s="15">
        <v>27200342272</v>
      </c>
      <c r="P462" s="15">
        <v>5017528789</v>
      </c>
      <c r="Q462" s="15">
        <v>21408647576</v>
      </c>
      <c r="R462" s="15">
        <v>0</v>
      </c>
      <c r="S462" s="15">
        <v>0</v>
      </c>
      <c r="T462" s="15">
        <v>5791694696</v>
      </c>
      <c r="U462" s="14" t="s">
        <v>768</v>
      </c>
      <c r="V462" s="16" t="s">
        <v>754</v>
      </c>
    </row>
    <row r="463" spans="1:22" ht="15.95" customHeight="1" x14ac:dyDescent="0.25">
      <c r="A463" s="14" t="s">
        <v>764</v>
      </c>
      <c r="B463" s="14" t="s">
        <v>307</v>
      </c>
      <c r="C463" s="14" t="s">
        <v>312</v>
      </c>
      <c r="D463" s="14" t="s">
        <v>313</v>
      </c>
      <c r="E463" s="14" t="s">
        <v>314</v>
      </c>
      <c r="F463" s="14" t="s">
        <v>320</v>
      </c>
      <c r="G463" s="14" t="s">
        <v>321</v>
      </c>
      <c r="H463" s="14" t="s">
        <v>743</v>
      </c>
      <c r="I463" s="14" t="s">
        <v>744</v>
      </c>
      <c r="J463" s="14" t="s">
        <v>744</v>
      </c>
      <c r="K463" s="14" t="s">
        <v>745</v>
      </c>
      <c r="L463" s="15">
        <v>51000000</v>
      </c>
      <c r="M463" s="15">
        <v>-41917650</v>
      </c>
      <c r="N463" s="15">
        <v>-41917650</v>
      </c>
      <c r="O463" s="15">
        <v>9082350</v>
      </c>
      <c r="P463" s="15">
        <v>2715750</v>
      </c>
      <c r="Q463" s="15">
        <v>11301313</v>
      </c>
      <c r="R463" s="15">
        <v>0</v>
      </c>
      <c r="S463" s="15">
        <v>0</v>
      </c>
      <c r="T463" s="15">
        <v>-2218963</v>
      </c>
      <c r="U463" s="14" t="s">
        <v>768</v>
      </c>
      <c r="V463" s="16" t="s">
        <v>754</v>
      </c>
    </row>
    <row r="464" spans="1:22" ht="15.95" customHeight="1" x14ac:dyDescent="0.25">
      <c r="A464" s="14" t="s">
        <v>764</v>
      </c>
      <c r="B464" s="14" t="s">
        <v>307</v>
      </c>
      <c r="C464" s="14" t="s">
        <v>312</v>
      </c>
      <c r="D464" s="14" t="s">
        <v>494</v>
      </c>
      <c r="E464" s="14" t="s">
        <v>495</v>
      </c>
      <c r="F464" s="14" t="s">
        <v>496</v>
      </c>
      <c r="G464" s="14" t="s">
        <v>769</v>
      </c>
      <c r="H464" s="14" t="s">
        <v>769</v>
      </c>
      <c r="I464" s="14" t="s">
        <v>769</v>
      </c>
      <c r="J464" s="14" t="s">
        <v>769</v>
      </c>
      <c r="K464" s="14" t="s">
        <v>770</v>
      </c>
      <c r="L464" s="15">
        <v>2861649000</v>
      </c>
      <c r="M464" s="15">
        <v>0</v>
      </c>
      <c r="N464" s="15">
        <v>0</v>
      </c>
      <c r="O464" s="15">
        <v>2861649000</v>
      </c>
      <c r="P464" s="15">
        <v>0</v>
      </c>
      <c r="Q464" s="15">
        <v>2608835849</v>
      </c>
      <c r="R464" s="15">
        <v>0</v>
      </c>
      <c r="S464" s="15">
        <v>0</v>
      </c>
      <c r="T464" s="15">
        <v>252813151</v>
      </c>
      <c r="U464" s="14" t="s">
        <v>768</v>
      </c>
      <c r="V464" s="16" t="s">
        <v>754</v>
      </c>
    </row>
    <row r="465" spans="1:22" ht="15.95" customHeight="1" x14ac:dyDescent="0.25">
      <c r="A465" s="14" t="s">
        <v>764</v>
      </c>
      <c r="B465" s="14" t="s">
        <v>307</v>
      </c>
      <c r="C465" s="14" t="s">
        <v>312</v>
      </c>
      <c r="D465" s="14" t="s">
        <v>494</v>
      </c>
      <c r="E465" s="14" t="s">
        <v>495</v>
      </c>
      <c r="F465" s="14" t="s">
        <v>496</v>
      </c>
      <c r="G465" s="14" t="s">
        <v>536</v>
      </c>
      <c r="H465" s="14" t="s">
        <v>771</v>
      </c>
      <c r="I465" s="14" t="s">
        <v>771</v>
      </c>
      <c r="J465" s="14" t="s">
        <v>771</v>
      </c>
      <c r="K465" s="14" t="s">
        <v>772</v>
      </c>
      <c r="L465" s="15">
        <v>127800000</v>
      </c>
      <c r="M465" s="15">
        <v>0</v>
      </c>
      <c r="N465" s="15">
        <v>0</v>
      </c>
      <c r="O465" s="15">
        <v>127800000</v>
      </c>
      <c r="P465" s="15">
        <v>1262477</v>
      </c>
      <c r="Q465" s="15">
        <v>19688044</v>
      </c>
      <c r="R465" s="15">
        <v>0</v>
      </c>
      <c r="S465" s="15">
        <v>0</v>
      </c>
      <c r="T465" s="15">
        <v>108111956</v>
      </c>
      <c r="U465" s="14" t="s">
        <v>768</v>
      </c>
      <c r="V465" s="16" t="s">
        <v>754</v>
      </c>
    </row>
    <row r="466" spans="1:22" ht="15.95" customHeight="1" x14ac:dyDescent="0.25">
      <c r="A466" s="14" t="s">
        <v>764</v>
      </c>
      <c r="B466" s="14" t="s">
        <v>307</v>
      </c>
      <c r="C466" s="14" t="s">
        <v>312</v>
      </c>
      <c r="D466" s="14" t="s">
        <v>494</v>
      </c>
      <c r="E466" s="14" t="s">
        <v>495</v>
      </c>
      <c r="F466" s="14" t="s">
        <v>496</v>
      </c>
      <c r="G466" s="14" t="s">
        <v>536</v>
      </c>
      <c r="H466" s="14" t="s">
        <v>688</v>
      </c>
      <c r="I466" s="14" t="s">
        <v>688</v>
      </c>
      <c r="J466" s="14" t="s">
        <v>688</v>
      </c>
      <c r="K466" s="14" t="s">
        <v>689</v>
      </c>
      <c r="L466" s="15">
        <v>33761775000</v>
      </c>
      <c r="M466" s="15">
        <v>-117803119</v>
      </c>
      <c r="N466" s="15">
        <v>-117803119</v>
      </c>
      <c r="O466" s="15">
        <v>33643971881</v>
      </c>
      <c r="P466" s="15">
        <v>1755443026</v>
      </c>
      <c r="Q466" s="15">
        <v>23394315614</v>
      </c>
      <c r="R466" s="15">
        <v>0</v>
      </c>
      <c r="S466" s="15">
        <v>0</v>
      </c>
      <c r="T466" s="15">
        <v>10249656267</v>
      </c>
      <c r="U466" s="14" t="s">
        <v>768</v>
      </c>
      <c r="V466" s="16" t="s">
        <v>754</v>
      </c>
    </row>
    <row r="467" spans="1:22" ht="15.95" customHeight="1" x14ac:dyDescent="0.25">
      <c r="A467" s="14" t="s">
        <v>764</v>
      </c>
      <c r="B467" s="14" t="s">
        <v>307</v>
      </c>
      <c r="C467" s="14" t="s">
        <v>312</v>
      </c>
      <c r="D467" s="14" t="s">
        <v>494</v>
      </c>
      <c r="E467" s="14" t="s">
        <v>542</v>
      </c>
      <c r="F467" s="14" t="s">
        <v>773</v>
      </c>
      <c r="G467" s="14" t="s">
        <v>773</v>
      </c>
      <c r="H467" s="14" t="s">
        <v>773</v>
      </c>
      <c r="I467" s="14" t="s">
        <v>773</v>
      </c>
      <c r="J467" s="14" t="s">
        <v>773</v>
      </c>
      <c r="K467" s="14" t="s">
        <v>774</v>
      </c>
      <c r="L467" s="15">
        <v>14200000</v>
      </c>
      <c r="M467" s="15">
        <v>0</v>
      </c>
      <c r="N467" s="15">
        <v>0</v>
      </c>
      <c r="O467" s="15">
        <v>14200000</v>
      </c>
      <c r="P467" s="15">
        <v>0</v>
      </c>
      <c r="Q467" s="15">
        <v>16349242</v>
      </c>
      <c r="R467" s="15">
        <v>0</v>
      </c>
      <c r="S467" s="15">
        <v>0</v>
      </c>
      <c r="T467" s="15">
        <v>-2149242</v>
      </c>
      <c r="U467" s="14" t="s">
        <v>768</v>
      </c>
      <c r="V467" s="16" t="s">
        <v>754</v>
      </c>
    </row>
    <row r="468" spans="1:22" ht="15.95" customHeight="1" x14ac:dyDescent="0.25">
      <c r="A468" s="14" t="s">
        <v>764</v>
      </c>
      <c r="B468" s="14" t="s">
        <v>307</v>
      </c>
      <c r="C468" s="14" t="s">
        <v>312</v>
      </c>
      <c r="D468" s="14" t="s">
        <v>326</v>
      </c>
      <c r="E468" s="14" t="s">
        <v>569</v>
      </c>
      <c r="F468" s="14" t="s">
        <v>570</v>
      </c>
      <c r="G468" s="14" t="s">
        <v>726</v>
      </c>
      <c r="H468" s="14" t="s">
        <v>727</v>
      </c>
      <c r="I468" s="14" t="s">
        <v>727</v>
      </c>
      <c r="J468" s="14" t="s">
        <v>727</v>
      </c>
      <c r="K468" s="14" t="s">
        <v>248</v>
      </c>
      <c r="L468" s="15">
        <v>213200000</v>
      </c>
      <c r="M468" s="15">
        <v>0</v>
      </c>
      <c r="N468" s="15">
        <v>0</v>
      </c>
      <c r="O468" s="15">
        <v>213200000</v>
      </c>
      <c r="P468" s="15">
        <v>14425359</v>
      </c>
      <c r="Q468" s="15">
        <v>93607815</v>
      </c>
      <c r="R468" s="15">
        <v>0</v>
      </c>
      <c r="S468" s="15">
        <v>0</v>
      </c>
      <c r="T468" s="15">
        <v>119592185</v>
      </c>
      <c r="U468" s="14" t="s">
        <v>768</v>
      </c>
      <c r="V468" s="16" t="s">
        <v>754</v>
      </c>
    </row>
    <row r="469" spans="1:22" ht="15.95" customHeight="1" x14ac:dyDescent="0.25">
      <c r="A469" s="14" t="s">
        <v>764</v>
      </c>
      <c r="B469" s="14" t="s">
        <v>307</v>
      </c>
      <c r="C469" s="14" t="s">
        <v>312</v>
      </c>
      <c r="D469" s="14" t="s">
        <v>326</v>
      </c>
      <c r="E469" s="14" t="s">
        <v>355</v>
      </c>
      <c r="F469" s="14" t="s">
        <v>356</v>
      </c>
      <c r="G469" s="14" t="s">
        <v>357</v>
      </c>
      <c r="H469" s="14" t="s">
        <v>357</v>
      </c>
      <c r="I469" s="14" t="s">
        <v>357</v>
      </c>
      <c r="J469" s="14" t="s">
        <v>357</v>
      </c>
      <c r="K469" s="14" t="s">
        <v>158</v>
      </c>
      <c r="L469" s="15">
        <v>0</v>
      </c>
      <c r="M469" s="15">
        <v>0</v>
      </c>
      <c r="N469" s="15">
        <v>9500000</v>
      </c>
      <c r="O469" s="15">
        <v>9500000</v>
      </c>
      <c r="P469" s="15">
        <v>0</v>
      </c>
      <c r="Q469" s="15">
        <v>9500000</v>
      </c>
      <c r="R469" s="15">
        <v>0</v>
      </c>
      <c r="S469" s="15">
        <v>0</v>
      </c>
      <c r="T469" s="15">
        <v>0</v>
      </c>
      <c r="U469" s="14" t="s">
        <v>768</v>
      </c>
      <c r="V469" s="16" t="s">
        <v>754</v>
      </c>
    </row>
    <row r="470" spans="1:22" ht="15.95" customHeight="1" x14ac:dyDescent="0.25">
      <c r="A470" s="14" t="s">
        <v>764</v>
      </c>
      <c r="B470" s="14" t="s">
        <v>307</v>
      </c>
      <c r="C470" s="14" t="s">
        <v>312</v>
      </c>
      <c r="D470" s="14" t="s">
        <v>326</v>
      </c>
      <c r="E470" s="14" t="s">
        <v>355</v>
      </c>
      <c r="F470" s="14" t="s">
        <v>585</v>
      </c>
      <c r="G470" s="14" t="s">
        <v>588</v>
      </c>
      <c r="H470" s="14" t="s">
        <v>588</v>
      </c>
      <c r="I470" s="14" t="s">
        <v>588</v>
      </c>
      <c r="J470" s="14" t="s">
        <v>588</v>
      </c>
      <c r="K470" s="14" t="s">
        <v>589</v>
      </c>
      <c r="L470" s="15">
        <v>0</v>
      </c>
      <c r="M470" s="15">
        <v>0</v>
      </c>
      <c r="N470" s="15">
        <v>14528754896</v>
      </c>
      <c r="O470" s="15">
        <v>14528754896</v>
      </c>
      <c r="P470" s="15">
        <v>0</v>
      </c>
      <c r="Q470" s="15">
        <v>14528754896</v>
      </c>
      <c r="R470" s="15">
        <v>0</v>
      </c>
      <c r="S470" s="15">
        <v>0</v>
      </c>
      <c r="T470" s="15">
        <v>0</v>
      </c>
      <c r="U470" s="14" t="s">
        <v>768</v>
      </c>
      <c r="V470" s="16" t="s">
        <v>754</v>
      </c>
    </row>
    <row r="471" spans="1:22" ht="15.95" customHeight="1" x14ac:dyDescent="0.25">
      <c r="A471" s="14" t="s">
        <v>764</v>
      </c>
      <c r="B471" s="14" t="s">
        <v>307</v>
      </c>
      <c r="C471" s="14" t="s">
        <v>312</v>
      </c>
      <c r="D471" s="14" t="s">
        <v>326</v>
      </c>
      <c r="E471" s="14" t="s">
        <v>355</v>
      </c>
      <c r="F471" s="14" t="s">
        <v>585</v>
      </c>
      <c r="G471" s="14" t="s">
        <v>590</v>
      </c>
      <c r="H471" s="14" t="s">
        <v>590</v>
      </c>
      <c r="I471" s="14" t="s">
        <v>590</v>
      </c>
      <c r="J471" s="14" t="s">
        <v>590</v>
      </c>
      <c r="K471" s="14" t="s">
        <v>591</v>
      </c>
      <c r="L471" s="15">
        <v>2371041000</v>
      </c>
      <c r="M471" s="15">
        <v>0</v>
      </c>
      <c r="N471" s="15">
        <v>0</v>
      </c>
      <c r="O471" s="15">
        <v>2371041000</v>
      </c>
      <c r="P471" s="15">
        <v>0</v>
      </c>
      <c r="Q471" s="15">
        <v>2371041000</v>
      </c>
      <c r="R471" s="15">
        <v>0</v>
      </c>
      <c r="S471" s="15">
        <v>0</v>
      </c>
      <c r="T471" s="15">
        <v>0</v>
      </c>
      <c r="U471" s="14" t="s">
        <v>768</v>
      </c>
      <c r="V471" s="16" t="s">
        <v>754</v>
      </c>
    </row>
    <row r="472" spans="1:22" ht="15.95" customHeight="1" x14ac:dyDescent="0.25">
      <c r="A472" s="14" t="s">
        <v>764</v>
      </c>
      <c r="B472" s="14" t="s">
        <v>307</v>
      </c>
      <c r="C472" s="14" t="s">
        <v>312</v>
      </c>
      <c r="D472" s="14" t="s">
        <v>326</v>
      </c>
      <c r="E472" s="14" t="s">
        <v>327</v>
      </c>
      <c r="F472" s="14" t="s">
        <v>328</v>
      </c>
      <c r="G472" s="14" t="s">
        <v>329</v>
      </c>
      <c r="H472" s="14" t="s">
        <v>329</v>
      </c>
      <c r="I472" s="14" t="s">
        <v>329</v>
      </c>
      <c r="J472" s="14" t="s">
        <v>329</v>
      </c>
      <c r="K472" s="14" t="s">
        <v>187</v>
      </c>
      <c r="L472" s="15">
        <v>980566000</v>
      </c>
      <c r="M472" s="15">
        <v>0</v>
      </c>
      <c r="N472" s="15">
        <v>0</v>
      </c>
      <c r="O472" s="15">
        <v>980566000</v>
      </c>
      <c r="P472" s="15">
        <v>24874617</v>
      </c>
      <c r="Q472" s="15">
        <v>490751053</v>
      </c>
      <c r="R472" s="15">
        <v>0</v>
      </c>
      <c r="S472" s="15">
        <v>0</v>
      </c>
      <c r="T472" s="15">
        <v>489814947</v>
      </c>
      <c r="U472" s="14" t="s">
        <v>768</v>
      </c>
      <c r="V472" s="16" t="s">
        <v>754</v>
      </c>
    </row>
    <row r="473" spans="1:22" ht="15.95" customHeight="1" x14ac:dyDescent="0.25">
      <c r="A473" s="14" t="s">
        <v>764</v>
      </c>
      <c r="B473" s="14" t="s">
        <v>307</v>
      </c>
      <c r="C473" s="14" t="s">
        <v>312</v>
      </c>
      <c r="D473" s="14" t="s">
        <v>326</v>
      </c>
      <c r="E473" s="14" t="s">
        <v>330</v>
      </c>
      <c r="F473" s="14" t="s">
        <v>641</v>
      </c>
      <c r="G473" s="14" t="s">
        <v>641</v>
      </c>
      <c r="H473" s="14" t="s">
        <v>641</v>
      </c>
      <c r="I473" s="14" t="s">
        <v>641</v>
      </c>
      <c r="J473" s="14" t="s">
        <v>641</v>
      </c>
      <c r="K473" s="14" t="s">
        <v>205</v>
      </c>
      <c r="L473" s="15">
        <v>3000000000</v>
      </c>
      <c r="M473" s="15">
        <v>16553486132</v>
      </c>
      <c r="N473" s="15">
        <v>36239507920</v>
      </c>
      <c r="O473" s="15">
        <v>39239507920</v>
      </c>
      <c r="P473" s="15">
        <v>16553486132</v>
      </c>
      <c r="Q473" s="15">
        <v>39239507920</v>
      </c>
      <c r="R473" s="15">
        <v>0</v>
      </c>
      <c r="S473" s="15">
        <v>0</v>
      </c>
      <c r="T473" s="15">
        <v>0</v>
      </c>
      <c r="U473" s="14" t="s">
        <v>768</v>
      </c>
      <c r="V473" s="16" t="s">
        <v>754</v>
      </c>
    </row>
    <row r="474" spans="1:22" ht="15.95" customHeight="1" x14ac:dyDescent="0.25">
      <c r="A474" s="14" t="s">
        <v>764</v>
      </c>
      <c r="B474" s="14" t="s">
        <v>307</v>
      </c>
      <c r="C474" s="14" t="s">
        <v>312</v>
      </c>
      <c r="D474" s="14" t="s">
        <v>326</v>
      </c>
      <c r="E474" s="14" t="s">
        <v>333</v>
      </c>
      <c r="F474" s="14" t="s">
        <v>333</v>
      </c>
      <c r="G474" s="14" t="s">
        <v>333</v>
      </c>
      <c r="H474" s="14" t="s">
        <v>333</v>
      </c>
      <c r="I474" s="14" t="s">
        <v>333</v>
      </c>
      <c r="J474" s="14" t="s">
        <v>333</v>
      </c>
      <c r="K474" s="14" t="s">
        <v>199</v>
      </c>
      <c r="L474" s="15">
        <v>4883567000</v>
      </c>
      <c r="M474" s="15">
        <v>-1800000000</v>
      </c>
      <c r="N474" s="15">
        <v>-1800000000</v>
      </c>
      <c r="O474" s="15">
        <v>3083567000</v>
      </c>
      <c r="P474" s="15">
        <v>0</v>
      </c>
      <c r="Q474" s="15">
        <v>923678933</v>
      </c>
      <c r="R474" s="15">
        <v>0</v>
      </c>
      <c r="S474" s="15">
        <v>0</v>
      </c>
      <c r="T474" s="15">
        <v>2159888067</v>
      </c>
      <c r="U474" s="14" t="s">
        <v>768</v>
      </c>
      <c r="V474" s="16" t="s">
        <v>754</v>
      </c>
    </row>
    <row r="475" spans="1:22" ht="15.95" customHeight="1" x14ac:dyDescent="0.25">
      <c r="A475" s="14" t="s">
        <v>764</v>
      </c>
      <c r="B475" s="14" t="s">
        <v>307</v>
      </c>
      <c r="C475" s="14" t="s">
        <v>312</v>
      </c>
      <c r="D475" s="14" t="s">
        <v>334</v>
      </c>
      <c r="E475" s="14" t="s">
        <v>335</v>
      </c>
      <c r="F475" s="14" t="s">
        <v>336</v>
      </c>
      <c r="G475" s="14" t="s">
        <v>336</v>
      </c>
      <c r="H475" s="14" t="s">
        <v>336</v>
      </c>
      <c r="I475" s="14" t="s">
        <v>336</v>
      </c>
      <c r="J475" s="14" t="s">
        <v>336</v>
      </c>
      <c r="K475" s="14" t="s">
        <v>207</v>
      </c>
      <c r="L475" s="15">
        <v>244689781000</v>
      </c>
      <c r="M475" s="15">
        <v>0</v>
      </c>
      <c r="N475" s="15">
        <v>0</v>
      </c>
      <c r="O475" s="15">
        <v>244689781000</v>
      </c>
      <c r="P475" s="15">
        <v>14856835785</v>
      </c>
      <c r="Q475" s="15">
        <v>125445705789</v>
      </c>
      <c r="R475" s="15">
        <v>0</v>
      </c>
      <c r="S475" s="15">
        <v>0</v>
      </c>
      <c r="T475" s="15">
        <v>119244075211</v>
      </c>
      <c r="U475" s="14" t="s">
        <v>768</v>
      </c>
      <c r="V475" s="16" t="s">
        <v>754</v>
      </c>
    </row>
    <row r="476" spans="1:22" ht="15.95" customHeight="1" x14ac:dyDescent="0.25">
      <c r="A476" s="14" t="s">
        <v>775</v>
      </c>
      <c r="B476" s="14" t="s">
        <v>307</v>
      </c>
      <c r="C476" s="14" t="s">
        <v>312</v>
      </c>
      <c r="D476" s="14" t="s">
        <v>313</v>
      </c>
      <c r="E476" s="14" t="s">
        <v>314</v>
      </c>
      <c r="F476" s="14" t="s">
        <v>320</v>
      </c>
      <c r="G476" s="14" t="s">
        <v>321</v>
      </c>
      <c r="H476" s="14" t="s">
        <v>322</v>
      </c>
      <c r="I476" s="14" t="s">
        <v>323</v>
      </c>
      <c r="J476" s="14" t="s">
        <v>350</v>
      </c>
      <c r="K476" s="14" t="s">
        <v>351</v>
      </c>
      <c r="L476" s="15">
        <v>1156350000</v>
      </c>
      <c r="M476" s="15">
        <v>0</v>
      </c>
      <c r="N476" s="15">
        <v>0</v>
      </c>
      <c r="O476" s="15">
        <v>1156350000</v>
      </c>
      <c r="P476" s="15">
        <v>119028978</v>
      </c>
      <c r="Q476" s="15">
        <v>1063041266</v>
      </c>
      <c r="R476" s="15">
        <v>0</v>
      </c>
      <c r="S476" s="15">
        <v>0</v>
      </c>
      <c r="T476" s="15">
        <v>93308734</v>
      </c>
      <c r="U476" s="14" t="s">
        <v>776</v>
      </c>
      <c r="V476" s="16" t="s">
        <v>777</v>
      </c>
    </row>
    <row r="477" spans="1:22" ht="15.95" customHeight="1" x14ac:dyDescent="0.25">
      <c r="A477" s="14" t="s">
        <v>775</v>
      </c>
      <c r="B477" s="14" t="s">
        <v>307</v>
      </c>
      <c r="C477" s="14" t="s">
        <v>312</v>
      </c>
      <c r="D477" s="14" t="s">
        <v>334</v>
      </c>
      <c r="E477" s="14" t="s">
        <v>335</v>
      </c>
      <c r="F477" s="14" t="s">
        <v>336</v>
      </c>
      <c r="G477" s="14" t="s">
        <v>336</v>
      </c>
      <c r="H477" s="14" t="s">
        <v>336</v>
      </c>
      <c r="I477" s="14" t="s">
        <v>336</v>
      </c>
      <c r="J477" s="14" t="s">
        <v>336</v>
      </c>
      <c r="K477" s="14" t="s">
        <v>207</v>
      </c>
      <c r="L477" s="15">
        <v>167218761000</v>
      </c>
      <c r="M477" s="15">
        <v>0</v>
      </c>
      <c r="N477" s="15">
        <v>0</v>
      </c>
      <c r="O477" s="15">
        <v>167218761000</v>
      </c>
      <c r="P477" s="15">
        <v>12290740023</v>
      </c>
      <c r="Q477" s="15">
        <v>115267514906</v>
      </c>
      <c r="R477" s="15">
        <v>0</v>
      </c>
      <c r="S477" s="15">
        <v>0</v>
      </c>
      <c r="T477" s="15">
        <v>51951246094</v>
      </c>
      <c r="U477" s="14" t="s">
        <v>776</v>
      </c>
      <c r="V477" s="16" t="s">
        <v>777</v>
      </c>
    </row>
    <row r="478" spans="1:22" ht="15.95" hidden="1" customHeight="1" x14ac:dyDescent="0.25">
      <c r="A478" s="14" t="s">
        <v>778</v>
      </c>
      <c r="B478" s="14" t="s">
        <v>307</v>
      </c>
      <c r="C478" s="14" t="s">
        <v>308</v>
      </c>
      <c r="D478" s="14" t="s">
        <v>308</v>
      </c>
      <c r="E478" s="14" t="s">
        <v>308</v>
      </c>
      <c r="F478" s="14" t="s">
        <v>308</v>
      </c>
      <c r="G478" s="14" t="s">
        <v>308</v>
      </c>
      <c r="H478" s="14" t="s">
        <v>308</v>
      </c>
      <c r="I478" s="14" t="s">
        <v>308</v>
      </c>
      <c r="J478" s="14" t="s">
        <v>308</v>
      </c>
      <c r="K478" s="14" t="s">
        <v>309</v>
      </c>
      <c r="L478" s="15">
        <v>5346916000</v>
      </c>
      <c r="M478" s="15">
        <v>0</v>
      </c>
      <c r="N478" s="15">
        <v>3929496330</v>
      </c>
      <c r="O478" s="15">
        <v>9276412330</v>
      </c>
      <c r="P478" s="15">
        <v>0</v>
      </c>
      <c r="Q478" s="15">
        <v>9276412330</v>
      </c>
      <c r="R478" s="15">
        <v>0</v>
      </c>
      <c r="S478" s="15">
        <v>0</v>
      </c>
      <c r="T478" s="15">
        <v>0</v>
      </c>
      <c r="U478" s="14" t="s">
        <v>311</v>
      </c>
      <c r="V478" s="16" t="s">
        <v>311</v>
      </c>
    </row>
    <row r="479" spans="1:22" ht="15.95" hidden="1" customHeight="1" x14ac:dyDescent="0.25">
      <c r="A479" s="14" t="s">
        <v>778</v>
      </c>
      <c r="B479" s="14" t="s">
        <v>307</v>
      </c>
      <c r="C479" s="14" t="s">
        <v>312</v>
      </c>
      <c r="D479" s="14" t="s">
        <v>313</v>
      </c>
      <c r="E479" s="14" t="s">
        <v>372</v>
      </c>
      <c r="F479" s="14" t="s">
        <v>373</v>
      </c>
      <c r="G479" s="14" t="s">
        <v>779</v>
      </c>
      <c r="H479" s="14" t="s">
        <v>779</v>
      </c>
      <c r="I479" s="14" t="s">
        <v>779</v>
      </c>
      <c r="J479" s="14" t="s">
        <v>779</v>
      </c>
      <c r="K479" s="14" t="s">
        <v>780</v>
      </c>
      <c r="L479" s="15">
        <v>1310107000</v>
      </c>
      <c r="M479" s="15">
        <v>0</v>
      </c>
      <c r="N479" s="15">
        <v>-1310107000</v>
      </c>
      <c r="O479" s="15">
        <v>0</v>
      </c>
      <c r="P479" s="15">
        <v>45938548</v>
      </c>
      <c r="Q479" s="15">
        <v>45938548</v>
      </c>
      <c r="R479" s="15">
        <v>0</v>
      </c>
      <c r="S479" s="15">
        <v>0</v>
      </c>
      <c r="T479" s="15">
        <v>-45938548</v>
      </c>
      <c r="U479" s="14" t="s">
        <v>311</v>
      </c>
      <c r="V479" s="16" t="s">
        <v>311</v>
      </c>
    </row>
    <row r="480" spans="1:22" ht="15.95" hidden="1" customHeight="1" x14ac:dyDescent="0.25">
      <c r="A480" s="14" t="s">
        <v>778</v>
      </c>
      <c r="B480" s="14" t="s">
        <v>307</v>
      </c>
      <c r="C480" s="14" t="s">
        <v>312</v>
      </c>
      <c r="D480" s="14" t="s">
        <v>313</v>
      </c>
      <c r="E480" s="14" t="s">
        <v>372</v>
      </c>
      <c r="F480" s="14" t="s">
        <v>396</v>
      </c>
      <c r="G480" s="14" t="s">
        <v>781</v>
      </c>
      <c r="H480" s="14" t="s">
        <v>781</v>
      </c>
      <c r="I480" s="14" t="s">
        <v>781</v>
      </c>
      <c r="J480" s="14" t="s">
        <v>781</v>
      </c>
      <c r="K480" s="14" t="s">
        <v>782</v>
      </c>
      <c r="L480" s="15">
        <v>23434667000</v>
      </c>
      <c r="M480" s="15">
        <v>0</v>
      </c>
      <c r="N480" s="15">
        <v>0</v>
      </c>
      <c r="O480" s="15">
        <v>23434667000</v>
      </c>
      <c r="P480" s="15">
        <v>572235963</v>
      </c>
      <c r="Q480" s="15">
        <v>1033698702</v>
      </c>
      <c r="R480" s="15">
        <v>0</v>
      </c>
      <c r="S480" s="15">
        <v>0</v>
      </c>
      <c r="T480" s="15">
        <v>22400968298</v>
      </c>
      <c r="U480" s="14" t="s">
        <v>311</v>
      </c>
      <c r="V480" s="16" t="s">
        <v>311</v>
      </c>
    </row>
    <row r="481" spans="1:22" ht="15.95" hidden="1" customHeight="1" x14ac:dyDescent="0.25">
      <c r="A481" s="14" t="s">
        <v>778</v>
      </c>
      <c r="B481" s="14" t="s">
        <v>307</v>
      </c>
      <c r="C481" s="14" t="s">
        <v>312</v>
      </c>
      <c r="D481" s="14" t="s">
        <v>313</v>
      </c>
      <c r="E481" s="14" t="s">
        <v>372</v>
      </c>
      <c r="F481" s="14" t="s">
        <v>396</v>
      </c>
      <c r="G481" s="14" t="s">
        <v>783</v>
      </c>
      <c r="H481" s="14" t="s">
        <v>783</v>
      </c>
      <c r="I481" s="14" t="s">
        <v>783</v>
      </c>
      <c r="J481" s="14" t="s">
        <v>783</v>
      </c>
      <c r="K481" s="14" t="s">
        <v>784</v>
      </c>
      <c r="L481" s="15">
        <v>15000000</v>
      </c>
      <c r="M481" s="15">
        <v>0</v>
      </c>
      <c r="N481" s="15">
        <v>0</v>
      </c>
      <c r="O481" s="15">
        <v>15000000</v>
      </c>
      <c r="P481" s="15">
        <v>0</v>
      </c>
      <c r="Q481" s="15">
        <v>0</v>
      </c>
      <c r="R481" s="15">
        <v>0</v>
      </c>
      <c r="S481" s="15">
        <v>0</v>
      </c>
      <c r="T481" s="15">
        <v>15000000</v>
      </c>
      <c r="U481" s="14" t="s">
        <v>311</v>
      </c>
      <c r="V481" s="16" t="s">
        <v>311</v>
      </c>
    </row>
    <row r="482" spans="1:22" ht="15.95" hidden="1" customHeight="1" x14ac:dyDescent="0.25">
      <c r="A482" s="14" t="s">
        <v>778</v>
      </c>
      <c r="B482" s="14" t="s">
        <v>307</v>
      </c>
      <c r="C482" s="14" t="s">
        <v>312</v>
      </c>
      <c r="D482" s="14" t="s">
        <v>313</v>
      </c>
      <c r="E482" s="14" t="s">
        <v>372</v>
      </c>
      <c r="F482" s="14" t="s">
        <v>396</v>
      </c>
      <c r="G482" s="14" t="s">
        <v>785</v>
      </c>
      <c r="H482" s="14" t="s">
        <v>786</v>
      </c>
      <c r="I482" s="14" t="s">
        <v>786</v>
      </c>
      <c r="J482" s="14" t="s">
        <v>786</v>
      </c>
      <c r="K482" s="14" t="s">
        <v>787</v>
      </c>
      <c r="L482" s="15">
        <v>0</v>
      </c>
      <c r="M482" s="15">
        <v>0</v>
      </c>
      <c r="N482" s="15">
        <v>2521671518</v>
      </c>
      <c r="O482" s="15">
        <v>2521671518</v>
      </c>
      <c r="P482" s="15">
        <v>0</v>
      </c>
      <c r="Q482" s="15">
        <v>1891642524</v>
      </c>
      <c r="R482" s="15">
        <v>0</v>
      </c>
      <c r="S482" s="15">
        <v>0</v>
      </c>
      <c r="T482" s="15">
        <v>630028994</v>
      </c>
      <c r="U482" s="14" t="s">
        <v>311</v>
      </c>
      <c r="V482" s="16" t="s">
        <v>311</v>
      </c>
    </row>
    <row r="483" spans="1:22" ht="15.95" hidden="1" customHeight="1" x14ac:dyDescent="0.25">
      <c r="A483" s="14" t="s">
        <v>778</v>
      </c>
      <c r="B483" s="14" t="s">
        <v>307</v>
      </c>
      <c r="C483" s="14" t="s">
        <v>312</v>
      </c>
      <c r="D483" s="14" t="s">
        <v>313</v>
      </c>
      <c r="E483" s="14" t="s">
        <v>372</v>
      </c>
      <c r="F483" s="14" t="s">
        <v>788</v>
      </c>
      <c r="G483" s="14" t="s">
        <v>789</v>
      </c>
      <c r="H483" s="14" t="s">
        <v>789</v>
      </c>
      <c r="I483" s="14" t="s">
        <v>789</v>
      </c>
      <c r="J483" s="14" t="s">
        <v>789</v>
      </c>
      <c r="K483" s="14" t="s">
        <v>787</v>
      </c>
      <c r="L483" s="15">
        <v>50000000</v>
      </c>
      <c r="M483" s="15">
        <v>0</v>
      </c>
      <c r="N483" s="15">
        <v>0</v>
      </c>
      <c r="O483" s="15">
        <v>50000000</v>
      </c>
      <c r="P483" s="15">
        <v>7041266</v>
      </c>
      <c r="Q483" s="15">
        <v>177651329</v>
      </c>
      <c r="R483" s="15">
        <v>0</v>
      </c>
      <c r="S483" s="15">
        <v>0</v>
      </c>
      <c r="T483" s="15">
        <v>-127651329</v>
      </c>
      <c r="U483" s="14" t="s">
        <v>311</v>
      </c>
      <c r="V483" s="16" t="s">
        <v>311</v>
      </c>
    </row>
    <row r="484" spans="1:22" ht="15.95" hidden="1" customHeight="1" x14ac:dyDescent="0.25">
      <c r="A484" s="14" t="s">
        <v>778</v>
      </c>
      <c r="B484" s="14" t="s">
        <v>307</v>
      </c>
      <c r="C484" s="14" t="s">
        <v>312</v>
      </c>
      <c r="D484" s="14" t="s">
        <v>494</v>
      </c>
      <c r="E484" s="14" t="s">
        <v>495</v>
      </c>
      <c r="F484" s="14" t="s">
        <v>496</v>
      </c>
      <c r="G484" s="14" t="s">
        <v>496</v>
      </c>
      <c r="H484" s="14" t="s">
        <v>496</v>
      </c>
      <c r="I484" s="14" t="s">
        <v>496</v>
      </c>
      <c r="J484" s="14" t="s">
        <v>496</v>
      </c>
      <c r="K484" s="14" t="s">
        <v>790</v>
      </c>
      <c r="L484" s="15">
        <v>80000000</v>
      </c>
      <c r="M484" s="15">
        <v>0</v>
      </c>
      <c r="N484" s="15">
        <v>0</v>
      </c>
      <c r="O484" s="15">
        <v>80000000</v>
      </c>
      <c r="P484" s="15">
        <v>1761027</v>
      </c>
      <c r="Q484" s="15">
        <v>34083527</v>
      </c>
      <c r="R484" s="15">
        <v>0</v>
      </c>
      <c r="S484" s="15">
        <v>0</v>
      </c>
      <c r="T484" s="15">
        <v>45916473</v>
      </c>
      <c r="U484" s="14" t="s">
        <v>311</v>
      </c>
      <c r="V484" s="16" t="s">
        <v>311</v>
      </c>
    </row>
    <row r="485" spans="1:22" ht="15.95" hidden="1" customHeight="1" x14ac:dyDescent="0.25">
      <c r="A485" s="14" t="s">
        <v>778</v>
      </c>
      <c r="B485" s="14" t="s">
        <v>307</v>
      </c>
      <c r="C485" s="14" t="s">
        <v>312</v>
      </c>
      <c r="D485" s="14" t="s">
        <v>494</v>
      </c>
      <c r="E485" s="14" t="s">
        <v>495</v>
      </c>
      <c r="F485" s="14" t="s">
        <v>791</v>
      </c>
      <c r="G485" s="14" t="s">
        <v>791</v>
      </c>
      <c r="H485" s="14" t="s">
        <v>791</v>
      </c>
      <c r="I485" s="14" t="s">
        <v>791</v>
      </c>
      <c r="J485" s="14" t="s">
        <v>791</v>
      </c>
      <c r="K485" s="14" t="s">
        <v>792</v>
      </c>
      <c r="L485" s="15">
        <v>9550000000</v>
      </c>
      <c r="M485" s="15">
        <v>0</v>
      </c>
      <c r="N485" s="15">
        <v>0</v>
      </c>
      <c r="O485" s="15">
        <v>9550000000</v>
      </c>
      <c r="P485" s="15">
        <v>1875000000</v>
      </c>
      <c r="Q485" s="15">
        <v>8873004248</v>
      </c>
      <c r="R485" s="15">
        <v>0</v>
      </c>
      <c r="S485" s="15">
        <v>0</v>
      </c>
      <c r="T485" s="15">
        <v>676995752</v>
      </c>
      <c r="U485" s="14" t="s">
        <v>311</v>
      </c>
      <c r="V485" s="16" t="s">
        <v>311</v>
      </c>
    </row>
    <row r="486" spans="1:22" ht="15.95" hidden="1" customHeight="1" x14ac:dyDescent="0.25">
      <c r="A486" s="14" t="s">
        <v>778</v>
      </c>
      <c r="B486" s="14" t="s">
        <v>307</v>
      </c>
      <c r="C486" s="14" t="s">
        <v>312</v>
      </c>
      <c r="D486" s="14" t="s">
        <v>494</v>
      </c>
      <c r="E486" s="14" t="s">
        <v>551</v>
      </c>
      <c r="F486" s="14" t="s">
        <v>552</v>
      </c>
      <c r="G486" s="14" t="s">
        <v>552</v>
      </c>
      <c r="H486" s="14" t="s">
        <v>552</v>
      </c>
      <c r="I486" s="14" t="s">
        <v>552</v>
      </c>
      <c r="J486" s="14" t="s">
        <v>552</v>
      </c>
      <c r="K486" s="14" t="s">
        <v>793</v>
      </c>
      <c r="L486" s="15">
        <v>24517700000</v>
      </c>
      <c r="M486" s="15">
        <v>0</v>
      </c>
      <c r="N486" s="15">
        <v>0</v>
      </c>
      <c r="O486" s="15">
        <v>24517700000</v>
      </c>
      <c r="P486" s="15">
        <v>0</v>
      </c>
      <c r="Q486" s="15">
        <v>10500000000</v>
      </c>
      <c r="R486" s="15">
        <v>0</v>
      </c>
      <c r="S486" s="15">
        <v>0</v>
      </c>
      <c r="T486" s="15">
        <v>14017700000</v>
      </c>
      <c r="U486" s="14" t="s">
        <v>311</v>
      </c>
      <c r="V486" s="16" t="s">
        <v>311</v>
      </c>
    </row>
    <row r="487" spans="1:22" ht="15.95" hidden="1" customHeight="1" x14ac:dyDescent="0.25">
      <c r="A487" s="14" t="s">
        <v>778</v>
      </c>
      <c r="B487" s="14" t="s">
        <v>307</v>
      </c>
      <c r="C487" s="14" t="s">
        <v>312</v>
      </c>
      <c r="D487" s="14" t="s">
        <v>794</v>
      </c>
      <c r="E487" s="14" t="s">
        <v>795</v>
      </c>
      <c r="F487" s="14" t="s">
        <v>795</v>
      </c>
      <c r="G487" s="14" t="s">
        <v>795</v>
      </c>
      <c r="H487" s="14" t="s">
        <v>795</v>
      </c>
      <c r="I487" s="14" t="s">
        <v>795</v>
      </c>
      <c r="J487" s="14" t="s">
        <v>795</v>
      </c>
      <c r="K487" s="14" t="s">
        <v>796</v>
      </c>
      <c r="L487" s="15">
        <v>350000000</v>
      </c>
      <c r="M487" s="15">
        <v>0</v>
      </c>
      <c r="N487" s="15">
        <v>0</v>
      </c>
      <c r="O487" s="15">
        <v>350000000</v>
      </c>
      <c r="P487" s="15">
        <v>11652869.460000001</v>
      </c>
      <c r="Q487" s="15">
        <v>165230958.46000001</v>
      </c>
      <c r="R487" s="15">
        <v>0</v>
      </c>
      <c r="S487" s="15">
        <v>0</v>
      </c>
      <c r="T487" s="15">
        <v>184769041.53999999</v>
      </c>
      <c r="U487" s="14" t="s">
        <v>311</v>
      </c>
      <c r="V487" s="16" t="s">
        <v>311</v>
      </c>
    </row>
  </sheetData>
  <autoFilter ref="A3:V487" xr:uid="{02E5B3EA-801D-44BB-B532-296FE7EBBA69}">
    <filterColumn colId="0">
      <filters>
        <filter val="111"/>
        <filter val="200"/>
        <filter val="201"/>
        <filter val="203"/>
        <filter val="204"/>
        <filter val="206"/>
        <filter val="208"/>
        <filter val="211"/>
        <filter val="213"/>
        <filter val="214"/>
        <filter val="215"/>
        <filter val="216"/>
        <filter val="218"/>
        <filter val="219"/>
        <filter val="220"/>
        <filter val="221"/>
        <filter val="222"/>
        <filter val="226"/>
        <filter val="227"/>
        <filter val="228"/>
        <filter val="229"/>
        <filter val="230"/>
        <filter val="235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2020</vt:lpstr>
      <vt:lpstr>2021</vt:lpstr>
      <vt:lpstr>Sep PREDIS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Edith Fernandez Quiroga</dc:creator>
  <cp:lastModifiedBy>Jose Vicente CastroTorres</cp:lastModifiedBy>
  <dcterms:created xsi:type="dcterms:W3CDTF">2021-01-20T15:42:53Z</dcterms:created>
  <dcterms:modified xsi:type="dcterms:W3CDTF">2021-09-16T20:35:48Z</dcterms:modified>
</cp:coreProperties>
</file>