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hidePivotFieldList="1"/>
  <mc:AlternateContent xmlns:mc="http://schemas.openxmlformats.org/markup-compatibility/2006">
    <mc:Choice Requires="x15">
      <x15ac:absPath xmlns:x15ac="http://schemas.microsoft.com/office/spreadsheetml/2010/11/ac" url="D:\DOCUMENTOS CONTROL INTERNO SDH\PLAN_ANTICORRUPCIÓN\2018\SEGUIMIENTO_PAAC_04092018\"/>
    </mc:Choice>
  </mc:AlternateContent>
  <xr:revisionPtr revIDLastSave="0" documentId="8_{344831D7-22BF-4467-A237-6088DB875FDC}" xr6:coauthVersionLast="36" xr6:coauthVersionMax="36" xr10:uidLastSave="{00000000-0000-0000-0000-000000000000}"/>
  <bookViews>
    <workbookView xWindow="0" yWindow="0" windowWidth="24000" windowHeight="8325" firstSheet="1" activeTab="1" xr2:uid="{00000000-000D-0000-FFFF-FFFF00000000}"/>
  </bookViews>
  <sheets>
    <sheet name="MATRIZ DEFINICIÓN" sheetId="23" state="hidden" r:id="rId1"/>
    <sheet name="MATRIZ RIESGO" sheetId="12" r:id="rId2"/>
    <sheet name="Hoja1" sheetId="29" state="hidden" r:id="rId3"/>
    <sheet name="CALIFICACIÓN-CONTROLES" sheetId="27" state="hidden" r:id="rId4"/>
    <sheet name="Hoja3" sheetId="31" state="hidden" r:id="rId5"/>
    <sheet name="Metodología RC" sheetId="1" state="hidden" r:id="rId6"/>
    <sheet name="CPR" sheetId="10" state="hidden" r:id="rId7"/>
  </sheets>
  <externalReferences>
    <externalReference r:id="rId8"/>
    <externalReference r:id="rId9"/>
  </externalReferences>
  <definedNames>
    <definedName name="_xlnm._FilterDatabase" localSheetId="0" hidden="1">'MATRIZ DEFINICIÓN'!$A$2:$F$2</definedName>
    <definedName name="_xlnm._FilterDatabase" localSheetId="1" hidden="1">'MATRIZ RIESGO'!$A$7:$AI$109</definedName>
    <definedName name="_xlnm.Print_Area" localSheetId="5">'Metodología RC'!$B$93:$G$129</definedName>
    <definedName name="CALIFI_CONTROL">'Metodología RC'!$C$228:$E$230</definedName>
    <definedName name="IMPACTO">'Metodología RC'!$D$247:$F$247</definedName>
    <definedName name="NIVEL_IMPACTO">'Metodología RC'!$D$246:$F$247</definedName>
    <definedName name="NIVEL_PROBABILIDAD">'Metodología RC'!$C$241:$C$245</definedName>
    <definedName name="NIVELES_RIESGO">'Metodología RC'!$J$223:$J$243</definedName>
  </definedNames>
  <calcPr calcId="1790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46" i="12" l="1"/>
  <c r="AJ98" i="12"/>
  <c r="AJ99" i="12"/>
  <c r="AJ100" i="12"/>
  <c r="AJ101" i="12"/>
  <c r="AJ102" i="12"/>
  <c r="AJ103" i="12"/>
  <c r="AJ104" i="12"/>
  <c r="AJ105" i="12"/>
  <c r="AJ87" i="12"/>
  <c r="AJ9" i="12"/>
  <c r="AJ10" i="12"/>
  <c r="AJ11" i="12"/>
  <c r="AJ12" i="12"/>
  <c r="AJ13" i="12"/>
  <c r="AJ14" i="12"/>
  <c r="AJ15" i="12"/>
  <c r="AJ16" i="12"/>
  <c r="AJ17" i="12"/>
  <c r="AJ18" i="12"/>
  <c r="AJ19" i="12"/>
  <c r="AJ20" i="12"/>
  <c r="AJ21" i="12"/>
  <c r="AJ22" i="12"/>
  <c r="AJ23" i="12"/>
  <c r="AJ24" i="12"/>
  <c r="AJ25" i="12"/>
  <c r="AJ26" i="12"/>
  <c r="AJ27" i="12"/>
  <c r="AJ28" i="12"/>
  <c r="AJ29" i="12"/>
  <c r="AJ30" i="12"/>
  <c r="AJ31" i="12"/>
  <c r="AJ32" i="12"/>
  <c r="AJ33" i="12"/>
  <c r="AJ34" i="12"/>
  <c r="AJ35" i="12"/>
  <c r="AJ36" i="12"/>
  <c r="AJ37" i="12"/>
  <c r="AJ38" i="12"/>
  <c r="AJ39" i="12"/>
  <c r="AJ40" i="12"/>
  <c r="AJ41" i="12"/>
  <c r="AJ42" i="12"/>
  <c r="AJ43" i="12"/>
  <c r="AJ44" i="12"/>
  <c r="AJ45" i="12"/>
  <c r="AJ47" i="12"/>
  <c r="AJ48" i="12"/>
  <c r="AJ49" i="12"/>
  <c r="AJ50" i="12"/>
  <c r="AJ51" i="12"/>
  <c r="AJ52" i="12"/>
  <c r="AJ53" i="12"/>
  <c r="AJ54" i="12"/>
  <c r="AJ55" i="12"/>
  <c r="AJ56" i="12"/>
  <c r="AJ57" i="12"/>
  <c r="AJ58" i="12"/>
  <c r="AJ59" i="12"/>
  <c r="AJ60" i="12"/>
  <c r="AJ61" i="12"/>
  <c r="AJ62" i="12"/>
  <c r="AJ63" i="12"/>
  <c r="AJ64" i="12"/>
  <c r="AJ65" i="12"/>
  <c r="AJ66" i="12"/>
  <c r="AJ67" i="12"/>
  <c r="AJ68" i="12"/>
  <c r="AJ69" i="12"/>
  <c r="AJ70" i="12"/>
  <c r="AJ71" i="12"/>
  <c r="AJ72" i="12"/>
  <c r="AJ73" i="12"/>
  <c r="AJ74" i="12"/>
  <c r="AJ75" i="12"/>
  <c r="AJ76" i="12"/>
  <c r="AJ77" i="12"/>
  <c r="AJ78" i="12"/>
  <c r="AJ79" i="12"/>
  <c r="AJ80" i="12"/>
  <c r="AJ81" i="12"/>
  <c r="AJ82" i="12"/>
  <c r="AJ83" i="12"/>
  <c r="AJ84" i="12"/>
  <c r="AJ85" i="12"/>
  <c r="AJ86" i="12"/>
  <c r="AJ88" i="12"/>
  <c r="AJ89" i="12"/>
  <c r="AJ90" i="12"/>
  <c r="AJ92" i="12"/>
  <c r="AJ93" i="12"/>
  <c r="AJ94" i="12"/>
  <c r="AJ95" i="12"/>
  <c r="AJ96" i="12"/>
  <c r="AJ97" i="12"/>
  <c r="AJ106" i="12"/>
  <c r="AJ107" i="12"/>
  <c r="AJ8" i="12"/>
  <c r="M8" i="12"/>
  <c r="L39" i="12"/>
  <c r="L61" i="12"/>
  <c r="O39" i="12"/>
  <c r="Q39" i="12"/>
  <c r="N39" i="12"/>
  <c r="P39" i="12"/>
  <c r="R39" i="12"/>
  <c r="L73" i="12"/>
  <c r="L78" i="12"/>
  <c r="O77" i="12"/>
  <c r="Q77" i="12"/>
  <c r="L77" i="12"/>
  <c r="N77" i="12"/>
  <c r="P77" i="12"/>
  <c r="L76" i="12"/>
  <c r="R77" i="12"/>
  <c r="L56" i="12"/>
  <c r="M46" i="12"/>
  <c r="M14" i="12"/>
  <c r="L14" i="12"/>
  <c r="M90" i="12"/>
  <c r="L90" i="12"/>
  <c r="C74" i="12"/>
  <c r="M17" i="12"/>
  <c r="O17" i="12"/>
  <c r="Q17" i="12"/>
  <c r="L17" i="12"/>
  <c r="N17" i="12"/>
  <c r="P17" i="12"/>
  <c r="O14" i="12"/>
  <c r="Q14" i="12"/>
  <c r="N14" i="12"/>
  <c r="P14" i="12"/>
  <c r="M104" i="12"/>
  <c r="O104" i="12"/>
  <c r="Q104" i="12"/>
  <c r="M98" i="12"/>
  <c r="O98" i="12"/>
  <c r="Q98" i="12"/>
  <c r="O90" i="12"/>
  <c r="Q90" i="12"/>
  <c r="L88" i="12"/>
  <c r="N88" i="12"/>
  <c r="P88" i="12"/>
  <c r="L81" i="12"/>
  <c r="N81" i="12"/>
  <c r="P81" i="12"/>
  <c r="N78" i="12"/>
  <c r="P78" i="12"/>
  <c r="M74" i="12"/>
  <c r="O74" i="12"/>
  <c r="Q74" i="12"/>
  <c r="L68" i="12"/>
  <c r="N68" i="12"/>
  <c r="P68" i="12"/>
  <c r="M43" i="12"/>
  <c r="O43" i="12"/>
  <c r="Q43" i="12"/>
  <c r="M41" i="12"/>
  <c r="O41" i="12"/>
  <c r="Q41" i="12"/>
  <c r="M33" i="12"/>
  <c r="O33" i="12"/>
  <c r="Q33" i="12"/>
  <c r="L33" i="12"/>
  <c r="N33" i="12"/>
  <c r="P33" i="12"/>
  <c r="M30" i="12"/>
  <c r="O30" i="12"/>
  <c r="Q30" i="12"/>
  <c r="L27" i="12"/>
  <c r="N27" i="12"/>
  <c r="P27" i="12"/>
  <c r="M24" i="12"/>
  <c r="O24" i="12"/>
  <c r="Q24" i="12"/>
  <c r="L24" i="12"/>
  <c r="N24" i="12"/>
  <c r="P24" i="12"/>
  <c r="L97" i="12"/>
  <c r="L95" i="12"/>
  <c r="N97" i="12"/>
  <c r="P97" i="12"/>
  <c r="N95" i="12"/>
  <c r="P95" i="12"/>
  <c r="L87" i="12"/>
  <c r="N87" i="12"/>
  <c r="P87" i="12"/>
  <c r="N61" i="12"/>
  <c r="P61" i="12"/>
  <c r="O46" i="12"/>
  <c r="Q46" i="12"/>
  <c r="O8" i="12"/>
  <c r="Q8" i="12"/>
  <c r="L98" i="12"/>
  <c r="N98" i="12"/>
  <c r="P98" i="12"/>
  <c r="O81" i="12"/>
  <c r="Q81" i="12"/>
  <c r="L59" i="12"/>
  <c r="N59" i="12"/>
  <c r="P59" i="12"/>
  <c r="O58" i="12"/>
  <c r="Q58" i="12"/>
  <c r="O56" i="12"/>
  <c r="O53" i="12"/>
  <c r="Q53" i="12"/>
  <c r="O49" i="12"/>
  <c r="Q49" i="12"/>
  <c r="L53" i="12"/>
  <c r="N53" i="12"/>
  <c r="P53" i="12"/>
  <c r="L49" i="12"/>
  <c r="N49" i="12"/>
  <c r="P49" i="12"/>
  <c r="N56" i="12"/>
  <c r="P56" i="12"/>
  <c r="R56" i="12"/>
  <c r="L58" i="12"/>
  <c r="N58" i="12"/>
  <c r="P58" i="12"/>
  <c r="N46" i="12"/>
  <c r="P46" i="12"/>
  <c r="L43" i="12"/>
  <c r="N43" i="12"/>
  <c r="P43" i="12"/>
  <c r="L41" i="12"/>
  <c r="N41" i="12"/>
  <c r="P41" i="12"/>
  <c r="L36" i="12"/>
  <c r="N36" i="12"/>
  <c r="P36" i="12"/>
  <c r="O36" i="12"/>
  <c r="Q36" i="12"/>
  <c r="O19" i="12"/>
  <c r="Q19" i="12"/>
  <c r="L19" i="12"/>
  <c r="N19" i="12"/>
  <c r="P19" i="12"/>
  <c r="M69" i="12"/>
  <c r="O69" i="12"/>
  <c r="Q69" i="12"/>
  <c r="M70" i="12"/>
  <c r="O70" i="12"/>
  <c r="Q70" i="12"/>
  <c r="M71" i="12"/>
  <c r="O71" i="12"/>
  <c r="Q71" i="12"/>
  <c r="M72" i="12"/>
  <c r="O72" i="12"/>
  <c r="Q72" i="12"/>
  <c r="M73" i="12"/>
  <c r="O73" i="12"/>
  <c r="Q73" i="12"/>
  <c r="M76" i="12"/>
  <c r="O76" i="12"/>
  <c r="Q76" i="12"/>
  <c r="M78" i="12"/>
  <c r="O78" i="12"/>
  <c r="Q78" i="12"/>
  <c r="M79" i="12"/>
  <c r="O79" i="12"/>
  <c r="Q79" i="12"/>
  <c r="M87" i="12"/>
  <c r="O87" i="12"/>
  <c r="Q87" i="12"/>
  <c r="M88" i="12"/>
  <c r="O88" i="12"/>
  <c r="Q88" i="12"/>
  <c r="M89" i="12"/>
  <c r="M94" i="12"/>
  <c r="O94" i="12"/>
  <c r="Q94" i="12"/>
  <c r="M95" i="12"/>
  <c r="O95" i="12"/>
  <c r="Q95" i="12"/>
  <c r="M97" i="12"/>
  <c r="O97" i="12"/>
  <c r="Q97" i="12"/>
  <c r="M106" i="12"/>
  <c r="O106" i="12"/>
  <c r="Q106" i="12"/>
  <c r="M107" i="12"/>
  <c r="O107" i="12"/>
  <c r="Q107" i="12"/>
  <c r="M68" i="12"/>
  <c r="O68" i="12"/>
  <c r="Q68" i="12"/>
  <c r="M22" i="12"/>
  <c r="O22" i="12"/>
  <c r="Q22" i="12"/>
  <c r="M23" i="12"/>
  <c r="O23" i="12"/>
  <c r="Q23" i="12"/>
  <c r="M26" i="12"/>
  <c r="O26" i="12"/>
  <c r="Q26" i="12"/>
  <c r="M27" i="12"/>
  <c r="O27" i="12"/>
  <c r="Q27" i="12"/>
  <c r="M29" i="12"/>
  <c r="O29" i="12"/>
  <c r="Q29" i="12"/>
  <c r="M47" i="12"/>
  <c r="O47" i="12"/>
  <c r="Q47" i="12"/>
  <c r="M48" i="12"/>
  <c r="O48" i="12"/>
  <c r="Q48" i="12"/>
  <c r="M59" i="12"/>
  <c r="O59" i="12"/>
  <c r="Q59" i="12"/>
  <c r="M61" i="12"/>
  <c r="O61" i="12"/>
  <c r="Q61" i="12"/>
  <c r="M67" i="12"/>
  <c r="O67" i="12"/>
  <c r="Q67" i="12"/>
  <c r="M20" i="12"/>
  <c r="O20" i="12"/>
  <c r="Q20" i="12"/>
  <c r="M21" i="12"/>
  <c r="L107" i="12"/>
  <c r="N107" i="12"/>
  <c r="P107" i="12"/>
  <c r="L106" i="12"/>
  <c r="N106" i="12"/>
  <c r="P106" i="12"/>
  <c r="L104" i="12"/>
  <c r="N104" i="12"/>
  <c r="P104" i="12"/>
  <c r="L79" i="12"/>
  <c r="N79" i="12"/>
  <c r="P79" i="12"/>
  <c r="N76" i="12"/>
  <c r="P76" i="12"/>
  <c r="L74" i="12"/>
  <c r="N74" i="12"/>
  <c r="P74" i="12"/>
  <c r="L69" i="12"/>
  <c r="N69" i="12"/>
  <c r="P69" i="12"/>
  <c r="L70" i="12"/>
  <c r="N70" i="12"/>
  <c r="P70" i="12"/>
  <c r="L71" i="12"/>
  <c r="N71" i="12"/>
  <c r="P71" i="12"/>
  <c r="L72" i="12"/>
  <c r="N72" i="12"/>
  <c r="P72" i="12"/>
  <c r="L30" i="12"/>
  <c r="N30" i="12"/>
  <c r="P30" i="12"/>
  <c r="L20" i="12"/>
  <c r="N20" i="12"/>
  <c r="P20" i="12"/>
  <c r="N8" i="12"/>
  <c r="P8" i="12"/>
  <c r="P73" i="12"/>
  <c r="N90" i="12"/>
  <c r="P90" i="12"/>
  <c r="L22" i="12"/>
  <c r="N22" i="12"/>
  <c r="P22" i="12"/>
  <c r="L23" i="12"/>
  <c r="N23" i="12"/>
  <c r="P23" i="12"/>
  <c r="L26" i="12"/>
  <c r="N26" i="12"/>
  <c r="P26" i="12"/>
  <c r="L29" i="12"/>
  <c r="N29" i="12"/>
  <c r="P29" i="12"/>
  <c r="L47" i="12"/>
  <c r="N47" i="12"/>
  <c r="P47" i="12"/>
  <c r="L48" i="12"/>
  <c r="N48" i="12"/>
  <c r="P48" i="12"/>
  <c r="L67" i="12"/>
  <c r="N67" i="12"/>
  <c r="P67" i="12"/>
  <c r="L94" i="12"/>
  <c r="N94" i="12"/>
  <c r="P94" i="12"/>
  <c r="C94" i="12"/>
  <c r="C43" i="12"/>
  <c r="C59" i="12"/>
  <c r="C76" i="12"/>
  <c r="C95" i="12"/>
  <c r="C98" i="12"/>
  <c r="I11" i="27"/>
  <c r="F245" i="1"/>
  <c r="E245" i="1"/>
  <c r="F244" i="1"/>
  <c r="E244" i="1"/>
  <c r="F243" i="1"/>
  <c r="E243" i="1"/>
  <c r="F242" i="1"/>
  <c r="E242" i="1"/>
  <c r="F241" i="1"/>
  <c r="E241" i="1"/>
  <c r="D245" i="1"/>
  <c r="D244" i="1"/>
  <c r="D243" i="1"/>
  <c r="D242" i="1"/>
  <c r="D241" i="1"/>
  <c r="R19" i="12"/>
  <c r="R70" i="12"/>
  <c r="R22" i="12"/>
  <c r="R24" i="12"/>
  <c r="R36" i="12"/>
  <c r="R53" i="12"/>
  <c r="R98" i="12"/>
  <c r="R78" i="12"/>
  <c r="R8" i="12"/>
  <c r="R43" i="12"/>
  <c r="R33" i="12"/>
  <c r="R90" i="12"/>
  <c r="R49" i="12"/>
  <c r="R87" i="12"/>
  <c r="R58" i="12"/>
  <c r="R30" i="12"/>
  <c r="R69" i="12"/>
  <c r="R17" i="12"/>
  <c r="R107" i="12"/>
  <c r="R71" i="12"/>
  <c r="R67" i="12"/>
  <c r="R47" i="12"/>
  <c r="R97" i="12"/>
  <c r="R73" i="12"/>
  <c r="R88" i="12"/>
  <c r="R94" i="12"/>
  <c r="R48" i="12"/>
  <c r="R20" i="12"/>
  <c r="R106" i="12"/>
  <c r="R26" i="12"/>
  <c r="R95" i="12"/>
  <c r="R46" i="12"/>
  <c r="R29" i="12"/>
  <c r="R23" i="12"/>
  <c r="R41" i="12"/>
  <c r="R61" i="12"/>
  <c r="R74" i="12"/>
  <c r="R76" i="12"/>
  <c r="R14" i="12"/>
  <c r="R79" i="12"/>
  <c r="R104" i="12"/>
  <c r="R81" i="12"/>
  <c r="R59" i="12"/>
  <c r="R27" i="12"/>
  <c r="R72" i="12"/>
  <c r="R6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Karyme Baquero Orozco</author>
  </authors>
  <commentList>
    <comment ref="F41" authorId="0" shapeId="0" xr:uid="{00000000-0006-0000-0200-000001000000}">
      <text>
        <r>
          <rPr>
            <b/>
            <sz val="9"/>
            <color indexed="81"/>
            <rFont val="Tahoma"/>
            <family val="2"/>
          </rPr>
          <t>causa transversal a todos los procesos de la SDH</t>
        </r>
      </text>
    </comment>
    <comment ref="G41" authorId="0" shapeId="0" xr:uid="{00000000-0006-0000-0200-000002000000}">
      <text>
        <r>
          <rPr>
            <sz val="11"/>
            <color indexed="81"/>
            <rFont val="Tahoma"/>
            <family val="2"/>
          </rPr>
          <t>Consecuencia transversal a todos los procesos de la SDH</t>
        </r>
        <r>
          <rPr>
            <sz val="9"/>
            <color indexed="81"/>
            <rFont val="Tahoma"/>
            <family val="2"/>
          </rPr>
          <t xml:space="preserve">
</t>
        </r>
      </text>
    </comment>
  </commentList>
</comments>
</file>

<file path=xl/sharedStrings.xml><?xml version="1.0" encoding="utf-8"?>
<sst xmlns="http://schemas.openxmlformats.org/spreadsheetml/2006/main" count="2661" uniqueCount="1155">
  <si>
    <t>Matriz definición del Riesgo de Corrupción</t>
  </si>
  <si>
    <t>Descripción del riesgo</t>
  </si>
  <si>
    <t>Acción y Omisión</t>
  </si>
  <si>
    <t>Uso del poder</t>
  </si>
  <si>
    <t>Desviar la gestión de lo público</t>
  </si>
  <si>
    <t>Beneficio particular</t>
  </si>
  <si>
    <t>Identificación del Riesgo de Corrupción</t>
  </si>
  <si>
    <t>Proceso</t>
  </si>
  <si>
    <t>Objetivo del proceso</t>
  </si>
  <si>
    <t>Causa</t>
  </si>
  <si>
    <t>Riesgo</t>
  </si>
  <si>
    <t>Consecuencias</t>
  </si>
  <si>
    <t>Esta etapa tiene como principal objetivo identificar los riesgos de corrupción inherentes al desarrollo</t>
  </si>
  <si>
    <t>de la actividad de la entidad.</t>
  </si>
  <si>
    <t>Paso 1: Identificación del proceso. El Mapa de Riesgos de Corrupción se elabora sobre procesos.</t>
  </si>
  <si>
    <t>En este sentido se deben tener en cuenta los procesos estratégicos, misionales, de apoyo y de</t>
  </si>
  <si>
    <t>evaluación.19</t>
  </si>
  <si>
    <t>Paso 2: Objetivo del proceso. Se debe señalar el objetivo del proceso al que se le identificarán los</t>
  </si>
  <si>
    <t>riesgos de corrupción.</t>
  </si>
  <si>
    <t>Paso 3: Establecer las causas. A partir de los factores internos y externos, se determinan los agentes</t>
  </si>
  <si>
    <t>generadores del riesgo.20</t>
  </si>
  <si>
    <t>Se busca de manera general determinar una serie de situaciones que por sus particularidades, pueden</t>
  </si>
  <si>
    <t>originar prácticas corruptas.21 Para el efecto, pueden utilizarse diferentes fuentes de información,</t>
  </si>
  <si>
    <t>como los registros históricos o informes de años anteriores y en general toda la memoria institucional.</t>
  </si>
  <si>
    <t>Se recomienda el análisis de hechos de corrupción -si los hay- presentados en los últimos años en</t>
  </si>
  <si>
    <t>la entidad, las quejas, denuncias e investigaciones adelantadas; así como los actos de corrupción</t>
  </si>
  <si>
    <t>presentados en entidades similares.</t>
  </si>
  <si>
    <t>Paso 4: Identificar los eventos de riesgo. Como se anotó anteriormente, (Paso 1, numeral 3.2.1.2),</t>
  </si>
  <si>
    <t>los riesgos de corrupción se establecen sobre procesos. El riesgo debe estar descrito de manera</t>
  </si>
  <si>
    <t>clara y precisa. Su redacción no debe dar lugar a ambigüedades o confusiones con la causa</t>
  </si>
  <si>
    <t>generadora de los mismos.</t>
  </si>
  <si>
    <t>Definición de riesgo de corrupción: Posibilidad de que por acción u omisión, se use el poder para</t>
  </si>
  <si>
    <t>poder desviar la gestión de lo público hacia un beneficio privado.</t>
  </si>
  <si>
    <t>Es necesario que en la descripción del riesgo concurran los componentes de su definición: acción u</t>
  </si>
  <si>
    <t>omisión + uso del poder + desviación de la gestión de lo público + el beneficio privado.</t>
  </si>
  <si>
    <t>Con el fin de facilitar la identificación de riesgos de corrupción y de evitar que se presenten</t>
  </si>
  <si>
    <t>confusiones entre un riesgo de gestión y uno de corrupción, se sugiere la utilización de la Matriz de</t>
  </si>
  <si>
    <t>definición de riesgo de corrupción, que incorpora cada uno de los componentes de su definición.</t>
  </si>
  <si>
    <t>Si en la descripción del riesgo, las casillas son contestadas todas afirmativamente, se trata de un</t>
  </si>
  <si>
    <t>riesgo de corrupción.</t>
  </si>
  <si>
    <t>Paso 5 Consecuencias. Son los efectos ocasionados por la ocurrencia de un riesgo que afecta los</t>
  </si>
  <si>
    <t>objetivos o procesos de la entidad. Pueden ser una pérdida, un daño, un perjuicio, un detrimento.22</t>
  </si>
  <si>
    <t>La consecuencia se convierte en un insumo de la mayor importancia, toda vez que es la base para</t>
  </si>
  <si>
    <t>determinar el impacto.23</t>
  </si>
  <si>
    <t>2) Impacto</t>
  </si>
  <si>
    <t>1. Moderado: Genera medianas consecuencias sobre la entidad.</t>
  </si>
  <si>
    <t>2. Mayor: Genera altas consecuencias sobre la entidad.</t>
  </si>
  <si>
    <t>3. Catastrófico: Genera consecuencias desastrosas para la entidad.</t>
  </si>
  <si>
    <t>Tratándose de riesgos de corrupción el impacto siempre será negativo; en este orden de ideas, no</t>
  </si>
  <si>
    <t>aplica la descripción de riesgos insignificante o menores señalados en la Guía de Función Pública.</t>
  </si>
  <si>
    <t>Mecanismo para determinar la asignación del puntaje en el impacto</t>
  </si>
  <si>
    <t>El impacto se mide según el efecto que puede causar el hecho de corrupción al cumplimiento de los</t>
  </si>
  <si>
    <t>fines de la entidad. Para facilitar la asignación del puntaje es aconsejable diligenciar el siguiente</t>
  </si>
  <si>
    <t>formato:</t>
  </si>
  <si>
    <t>Medición del Riesgo de Corrupción Probabilidad</t>
  </si>
  <si>
    <t>Descriptor</t>
  </si>
  <si>
    <t>Descripción</t>
  </si>
  <si>
    <t>Frecuencia</t>
  </si>
  <si>
    <t>Nivel</t>
  </si>
  <si>
    <t>Rara vez</t>
  </si>
  <si>
    <t>No se ha presentado en los últimos 5 años</t>
  </si>
  <si>
    <t>Excepcional 
Ocurre en excepcionales</t>
  </si>
  <si>
    <t>Improbable</t>
  </si>
  <si>
    <t>Improbable
Puede ocurrir</t>
  </si>
  <si>
    <t>Se presentó una vez en los últimos 5 años</t>
  </si>
  <si>
    <t>Posible</t>
  </si>
  <si>
    <t>Posible
Es posible que suceda</t>
  </si>
  <si>
    <t>Se presentó una vez en los últimos 2 años</t>
  </si>
  <si>
    <t>Probable</t>
  </si>
  <si>
    <t>Es probable
Ocurre en la mayoría de los casos</t>
  </si>
  <si>
    <t>Se presentó una vez el último año</t>
  </si>
  <si>
    <t>Casi seguro</t>
  </si>
  <si>
    <t>Se ha presentado más de una vez al año</t>
  </si>
  <si>
    <t>Medición del Riesgo de Corrupción Impacto</t>
  </si>
  <si>
    <t>Moderado</t>
  </si>
  <si>
    <t>Mayor</t>
  </si>
  <si>
    <t>Impacto negativo de la Entidad
Genera altas consecuancias para la entidad</t>
  </si>
  <si>
    <t>Catastrófico</t>
  </si>
  <si>
    <t>Consecuancias desastrosas sobre el sector
Genera consecuencias desastrosas para la entidad</t>
  </si>
  <si>
    <t>Formato para determinar el Impacto</t>
  </si>
  <si>
    <t>Respuesta</t>
  </si>
  <si>
    <t>Total preguntas afirmativas:____________ Total preguntas negativas:______________</t>
  </si>
  <si>
    <t>Clasificación del Riesgo: Moderado__________ Mayor__________ Catastrófico___________</t>
  </si>
  <si>
    <t>Puntaje:_____________</t>
  </si>
  <si>
    <t>Nº</t>
  </si>
  <si>
    <t>Pregunta
Si el riesgo de corrupción se materializa podría…</t>
  </si>
  <si>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</si>
  <si>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</si>
  <si>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</si>
  <si>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</si>
  <si>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</si>
  <si>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</si>
  <si>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</si>
  <si>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</si>
  <si>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</si>
  <si>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</si>
  <si>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</si>
  <si>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</si>
  <si>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</si>
  <si>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</si>
  <si>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</si>
  <si>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Generar pérdida de credibilidad del sector?</t>
  </si>
  <si>
    <t>Ocasionar lesiones físicas o pérdida de vidas humanas?</t>
  </si>
  <si>
    <t>Afectar la imagen regional?</t>
  </si>
  <si>
    <t>Afectar la imagen nacional?</t>
  </si>
  <si>
    <t>Respuestas:</t>
  </si>
  <si>
    <t>Calificación de Riesgo de Corrupción Impacto</t>
  </si>
  <si>
    <t>Paso 3: Determinar el riesgo inherente: Corresponde a la primera calificación y evaluación del</t>
  </si>
  <si>
    <t>1) Mecanismo: Se realiza a través del cruce de los resultados obtenidos de la probabilidad y del</t>
  </si>
  <si>
    <t>impacto, a través de una multiplicación (puntaje del descriptor de la probabilidad por el puntaje</t>
  </si>
  <si>
    <t>del descriptor del impacto). Ejemplo: probable (4) X Catastrófico (20) Total 4 X 20 = 80.</t>
  </si>
  <si>
    <t>2) El resultado se ubica en una de las cuatro (4) zonas de riesgo que a continuación se describen.</t>
  </si>
  <si>
    <t>Respuestas</t>
  </si>
  <si>
    <t>1-5</t>
  </si>
  <si>
    <t>6-11</t>
  </si>
  <si>
    <t>12-18</t>
  </si>
  <si>
    <t>Castrófico</t>
  </si>
  <si>
    <t>Es muy seguro
El evento ocurre en la mayoría de las circunstancias Es muy seguro que se presente</t>
  </si>
  <si>
    <t>Resultados de la calificación del Riesgo de Corrupción</t>
  </si>
  <si>
    <t>IMPACTO</t>
  </si>
  <si>
    <t>Probabilidad</t>
  </si>
  <si>
    <t>Puntaje</t>
  </si>
  <si>
    <t>Zonas de riesgo de corrupción</t>
  </si>
  <si>
    <t>25
Moderada</t>
  </si>
  <si>
    <t>50
Alta</t>
  </si>
  <si>
    <t>100
Extrema</t>
  </si>
  <si>
    <t>20
Moderada</t>
  </si>
  <si>
    <t>40
Alta</t>
  </si>
  <si>
    <t>80
Extrema</t>
  </si>
  <si>
    <t>15
Moderada</t>
  </si>
  <si>
    <t>30
Alta</t>
  </si>
  <si>
    <t>60
Extrema</t>
  </si>
  <si>
    <t>Rara Vez</t>
  </si>
  <si>
    <t>10
Baja</t>
  </si>
  <si>
    <t>5
Baja</t>
  </si>
  <si>
    <t>Impacto</t>
  </si>
  <si>
    <t>I M P A C T O</t>
  </si>
  <si>
    <t>P R O B A B I L I D A D</t>
  </si>
  <si>
    <t>a) Zona de Riesgo Baja:</t>
  </si>
  <si>
    <t>Puntaje: De 5 a 10 puntos.</t>
  </si>
  <si>
    <t>• Definida por la casilla Baja.</t>
  </si>
  <si>
    <t>• Probabilidad: Rara vez o improbable.</t>
  </si>
  <si>
    <t>• Impacto: Moderado y Mayor.</t>
  </si>
  <si>
    <t>• Tratamiento: Los riesgos de corrupción de las zonas baja se encuentran en un nivel que</t>
  </si>
  <si>
    <t>puede eliminarse o reducirse fácilmente con los controles establecidos en la entidad.</t>
  </si>
  <si>
    <t>b) Zona de Riesgo Moderada:</t>
  </si>
  <si>
    <t>• Puntaje: De 15 - 25 puntos.</t>
  </si>
  <si>
    <t>• Definida por la casilla Moderada.</t>
  </si>
  <si>
    <t>• Probabilidad: Rara vez, Improbable, Posible, Probable y Casi Seguro.</t>
  </si>
  <si>
    <t>• Impacto: Moderado, Mayor y Catastrófico.</t>
  </si>
  <si>
    <t>• Tratamiento: Deben tomarse las medidas necesarias para llevar los riesgos a la Zona de</t>
  </si>
  <si>
    <t>Riesgo Baja o eliminarlo.</t>
  </si>
  <si>
    <t>Nota En todo caso se requiere que las entidades propendan por eliminar el riesgo de</t>
  </si>
  <si>
    <t>corrupción o por lo menos llevarlo a la Zona de Riesgo Baja.</t>
  </si>
  <si>
    <t>c) Zona de Riesgo Alta:</t>
  </si>
  <si>
    <t>• Puntaje: De 30 - 50 puntos.</t>
  </si>
  <si>
    <t>• Definida por la casilla Alta.</t>
  </si>
  <si>
    <t>• Probabilidad: Improbable, Posible, Probable y Casi Seguro.</t>
  </si>
  <si>
    <t>• Impacto: Mayor y Catastrófico.</t>
  </si>
  <si>
    <t>Riesgo Moderada, Baja o eliminarlo.</t>
  </si>
  <si>
    <t>d) Zona de Riesgo Extrema:</t>
  </si>
  <si>
    <t>• Puntaje: De 60 - 100 puntos.</t>
  </si>
  <si>
    <t>• Definida por la casilla Extrema.</t>
  </si>
  <si>
    <t>• Probabilidad: Posible, Probable y Casi Seguro.</t>
  </si>
  <si>
    <t>• Impacto: Catastrófico.</t>
  </si>
  <si>
    <t>• Tratamiento: Los riesgos de corrupción de la Zona de Riesgo Extrema requieren de un</t>
  </si>
  <si>
    <t>tratamiento prioritario. Se deben implementar los controles orientados a reducir la</t>
  </si>
  <si>
    <t>posibilidad de ocurrencia del riesgo o disminuir el impacto de sus efectos y tomar las</t>
  </si>
  <si>
    <t>medidas de protección.</t>
  </si>
  <si>
    <t>Paso 1: Determinar la naturaleza de los controles</t>
  </si>
  <si>
    <t>1. Preventivos: Se orientan a eliminar las causas del riesgo, para prevenir su ocurrencia o</t>
  </si>
  <si>
    <t>materialización.26</t>
  </si>
  <si>
    <t>2. Detectivos: Aquellos que registran un evento después presentado; sirven para descubrir resultados</t>
  </si>
  <si>
    <t>no previstos y alertar sobre la presencia de un riesgo. 27.</t>
  </si>
  <si>
    <t>1. Correctivos: Aquellos que permiten, después de ser detectado el evento no deseado, el</t>
  </si>
  <si>
    <t>restablecimiento de la actividad.28</t>
  </si>
  <si>
    <t>Paso 2: Determinar si los controles están documentados</t>
  </si>
  <si>
    <t>Con el fin de establecer la manera como se realiza el control, el responsable y periodicidad de su</t>
  </si>
  <si>
    <t>ejecución.</t>
  </si>
  <si>
    <t>Paso 3: Determinar las clases de controles</t>
  </si>
  <si>
    <t>1. Controles manuales: Políticas de operación aplicables, autorizaciones a través de firmas o</t>
  </si>
  <si>
    <t>confirmaciones vía correo electrónico, archivos físicos, consecutivos, listas de chequeos,</t>
  </si>
  <si>
    <t>controles de seguridad con personal especializado entre otros.</t>
  </si>
  <si>
    <t>2. Controles automáticos: Utilizan herramientas tecnológicas como sistemas de información o</t>
  </si>
  <si>
    <t>software, diseñados para prevenir, detectar o corregir errores o deficiencias, sin que tenga que</t>
  </si>
  <si>
    <t>intervenir una persona en el proceso.</t>
  </si>
  <si>
    <t>Controles de riesgos de corrupción</t>
  </si>
  <si>
    <t>Naturaleza del Control</t>
  </si>
  <si>
    <t>Preventivo</t>
  </si>
  <si>
    <t>Detectivo</t>
  </si>
  <si>
    <t>Correctivo</t>
  </si>
  <si>
    <t>Criterio para la evaluación</t>
  </si>
  <si>
    <t>Criterio de medición</t>
  </si>
  <si>
    <t>Evaluación</t>
  </si>
  <si>
    <t>¿Existen manuales, instructivos o procedimientospara el manejo del control?</t>
  </si>
  <si>
    <t>¿Está(n) definido(s) el(los) responsable(s)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</si>
  <si>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</si>
  <si>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</si>
  <si>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</si>
  <si>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</si>
  <si>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</si>
  <si>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TOTAL</t>
  </si>
  <si>
    <t>Paso 4: Determinar el riesgo Residual</t>
  </si>
  <si>
    <t>Se comparan los resultados obtenidos del riesgo inherente con los controles establecidos, para</t>
  </si>
  <si>
    <t>establecer la zona del riesgo final. Se califica de acuerdo con la siguiente tabla.</t>
  </si>
  <si>
    <t>Nota: Con la calificación obtenida se realiza un desplazamiento en la matriz, así: si el control afecta</t>
  </si>
  <si>
    <t>la probabilidad se avanza hacia abajo. Si afecta el impacto se avanza a la izquierda.</t>
  </si>
  <si>
    <t>Evaluación del Riesgo de Corrupción = Primera calificación y evaluación del riesgo de corrupción</t>
  </si>
  <si>
    <t>VS controles identificados</t>
  </si>
  <si>
    <t>Calificación de los controles</t>
  </si>
  <si>
    <t>Puntaje a disminuir</t>
  </si>
  <si>
    <t>Si afecta el impacto se desplaza a la izquierda</t>
  </si>
  <si>
    <t>Si afecta la probabilidad se desplaza hacia abajo.</t>
  </si>
  <si>
    <t>Mapa de Riesgos de Corrupción</t>
  </si>
  <si>
    <t>Consecuencia</t>
  </si>
  <si>
    <t>Fecha</t>
  </si>
  <si>
    <t>Acciones</t>
  </si>
  <si>
    <t>Responsable</t>
  </si>
  <si>
    <t>Indicador</t>
  </si>
  <si>
    <t>Controles</t>
  </si>
  <si>
    <t>Registro</t>
  </si>
  <si>
    <t>Entidad _________________________________________________</t>
  </si>
  <si>
    <t>Identificación Del Riesgo</t>
  </si>
  <si>
    <t>Valoración Del Riesgo De Corrupción</t>
  </si>
  <si>
    <t>Monitoreo y Revisión</t>
  </si>
  <si>
    <t>Valoración Del Riesgo</t>
  </si>
  <si>
    <t>Procesos / Objetivo</t>
  </si>
  <si>
    <t>Análisis
Del Riesgo</t>
  </si>
  <si>
    <t>Riesgo
Inherente</t>
  </si>
  <si>
    <t>Zona Del
Riesgo</t>
  </si>
  <si>
    <t>Riesgo Residual</t>
  </si>
  <si>
    <t>Acciones Asociadas
Al Control</t>
  </si>
  <si>
    <t>Periodo de
Ejecución</t>
  </si>
  <si>
    <t>Formato de Seguimiento Mapa de Riesgos de Corrupción</t>
  </si>
  <si>
    <t>Responsable:________________________________________</t>
  </si>
  <si>
    <t>Cronograma MRC</t>
  </si>
  <si>
    <t>Control</t>
  </si>
  <si>
    <t>Elaboración</t>
  </si>
  <si>
    <t>Publicación</t>
  </si>
  <si>
    <t>Efectividad de los Controles</t>
  </si>
  <si>
    <t>Acciones Adelantadas</t>
  </si>
  <si>
    <t>Observaciones</t>
  </si>
  <si>
    <t>Fecha _________________________</t>
  </si>
  <si>
    <t>Plan de mejoramiento en caso de materialización de riesgos de corrupción</t>
  </si>
  <si>
    <t>En el evento de materializarse un riesgo de corrupción, es necesario realizar los ajustes necesarios</t>
  </si>
  <si>
    <t>con acciones, tales como:</t>
  </si>
  <si>
    <t>1. Informar a las autoridades de la ocurrencia del hecho de corrupción.</t>
  </si>
  <si>
    <t>2. Revisar el Mapa de Riesgos de Corrupción, en particular las causas, riesgos y controles.</t>
  </si>
  <si>
    <t>3. Verificar si se tomaron las acciones y se actualizó el Mapa de Riesgos de Corrupción.</t>
  </si>
  <si>
    <t>4. Realizar un monitoreo permanente.</t>
  </si>
  <si>
    <t>Ejemplo</t>
  </si>
  <si>
    <t>4. Anexos</t>
  </si>
  <si>
    <t>4.1. Ejemplos de conductas riesgosas:</t>
  </si>
  <si>
    <t>4.1.1. Asociadas a conductas penales.</t>
  </si>
  <si>
    <t>El Código Penal colombiano en el título XV (artículo 397 al 434) consagra los delitos contra la</t>
  </si>
  <si>
    <t>administración pública. A partir de su definición, es necesario que la entidad analice la posibilidad</t>
  </si>
  <si>
    <t>de ocurrencia de los delitos.</t>
  </si>
  <si>
    <t>4.1.2. Asociadas a conductas disciplinarias.</t>
  </si>
  <si>
    <t>El Código Disciplinario (Ley 734 de 20002) en los artículos 35, 48 y 50 consagra las prohibiciones,</t>
  </si>
  <si>
    <t>las faltas gravísimas y las faltas graves y leves. A continuación se plasman algunas de las prohibiciones</t>
  </si>
  <si>
    <t>(art 35), faltas gravísimas (art. 48) y graves y leves (art 50). Corresponde a la entidad determinar</t>
  </si>
  <si>
    <t>la posibilidad de su ocurrencia.</t>
  </si>
  <si>
    <t>4.1.3. Asociadas a conductas fiscales.</t>
  </si>
  <si>
    <t>Aquellas que generen un detrimento patrimonial, derivadas de las conductas penales, disciplinarias</t>
  </si>
  <si>
    <t>y/o por el mal manejo de los recursos públicos.</t>
  </si>
  <si>
    <t>CPR-52</t>
  </si>
  <si>
    <t>CPR-56</t>
  </si>
  <si>
    <t>CPR-28</t>
  </si>
  <si>
    <t>CPR-44</t>
  </si>
  <si>
    <t>CPR-46</t>
  </si>
  <si>
    <t>CPR-65</t>
  </si>
  <si>
    <t>CPR-13</t>
  </si>
  <si>
    <t>CPR-81</t>
  </si>
  <si>
    <t>CPR-02</t>
  </si>
  <si>
    <t>CPR-43</t>
  </si>
  <si>
    <t>CPR-77</t>
  </si>
  <si>
    <t>CPR-78</t>
  </si>
  <si>
    <t>CPR-85</t>
  </si>
  <si>
    <t>CPR-89</t>
  </si>
  <si>
    <t>Objetivo</t>
  </si>
  <si>
    <t>Puntaje a Disminuir Probabilidad</t>
  </si>
  <si>
    <t>Puntaje a Disminuir Impacto</t>
  </si>
  <si>
    <t>Valoración de los Controles Probabilidad</t>
  </si>
  <si>
    <t>Valoración de los Controles Impacto</t>
  </si>
  <si>
    <t>Afectación parcial al proceso y a la dependencia.
Genera a mediananas consecuencias para la entidad</t>
  </si>
  <si>
    <t>Construir o mantener soluciones de software, que den respuesta a las necesidades de las áreas usuarias de la SDH; con el fin de apoyar la gestión de los procesos, alineándose con las políticas definidas por la entidad.</t>
  </si>
  <si>
    <t>Mantener disponible y actualizada la infraestructura tecnológica de hardware, software y comunicaciones que soporta la operación de la Secretaria Distrital de Hacienda y los servicios suministrados a Entidades externas y ciudadanía en general para ofrecer con eficiencia y eficacia los servicios tecnológicos de Información y de Telecomunicaciones alineados con las políticas de la Entidad.</t>
  </si>
  <si>
    <t>Gestionar las solicitudes, incidentes y problemas de servicios de TIC, con el fin de dar atención y solución a las necesidades de los usuarios internos y externos, de acuerdo con las políticas definidas por la entidad.</t>
  </si>
  <si>
    <t>Formular e implementar los planes orientados al bienestar y desarrollo integral de los funcionarios de la entidad, así como liderar y asesorar la aplicación y la actualización del sistema Propio de Evaluación del desempeño laboral (SPEDL) para consolidar y suministrar información clara y oportuna acerca de las calificaciones obtenidas por los funcionarios de la Entidad, de acuerdo con lo establecido en la normativa vigente, contribuyendo al logro de los objetivos institucionales así como a la mejora del desempeño individual e institucional.</t>
  </si>
  <si>
    <t>Gestionar las solicitudes de los funcionarios de la Entidad, relacionadas con las situaciones administrativas en las que se pueden encontrar, y liquidar los salarios y prestaciones sociales de los funcionarios de la Entidad, de conformidad con la normativa vigente y las directrices institucionales, generando los actos administrativos, autorizaciones y respuestas que soportan dichas situaciones, de manera que se logre su adecuado manejo y así mismo generar la nómina y los centros de costo con oportunidad y confiabilidad para brindar información fidedigna para la gestión administrativa y contable de la entidad.</t>
  </si>
  <si>
    <r>
      <t xml:space="preserve">• Responder afirmativamente de UNO a CINCO </t>
    </r>
    <r>
      <rPr>
        <b/>
        <sz val="11"/>
        <color rgb="FFC00000"/>
        <rFont val="Calibri"/>
        <family val="2"/>
        <scheme val="minor"/>
      </rPr>
      <t>(1 a 5)</t>
    </r>
    <r>
      <rPr>
        <sz val="11"/>
        <color theme="1"/>
        <rFont val="Calibri"/>
        <family val="2"/>
        <scheme val="minor"/>
      </rPr>
      <t xml:space="preserve"> pregunta(s) genera un impacto</t>
    </r>
    <r>
      <rPr>
        <b/>
        <sz val="11"/>
        <color theme="1"/>
        <rFont val="Calibri"/>
        <family val="2"/>
        <scheme val="minor"/>
      </rPr>
      <t xml:space="preserve"> </t>
    </r>
    <r>
      <rPr>
        <b/>
        <sz val="11"/>
        <color rgb="FFC00000"/>
        <rFont val="Calibri"/>
        <family val="2"/>
        <scheme val="minor"/>
      </rPr>
      <t>Moderado</t>
    </r>
    <r>
      <rPr>
        <sz val="11"/>
        <color theme="1"/>
        <rFont val="Calibri"/>
        <family val="2"/>
        <scheme val="minor"/>
      </rPr>
      <t>.</t>
    </r>
  </si>
  <si>
    <r>
      <t xml:space="preserve">• Responder afirmativamente de SEIS a ONCE </t>
    </r>
    <r>
      <rPr>
        <b/>
        <sz val="11"/>
        <color rgb="FFC00000"/>
        <rFont val="Calibri"/>
        <family val="2"/>
        <scheme val="minor"/>
      </rPr>
      <t>(6 a 11)</t>
    </r>
    <r>
      <rPr>
        <sz val="11"/>
        <color theme="1"/>
        <rFont val="Calibri"/>
        <family val="2"/>
        <scheme val="minor"/>
      </rPr>
      <t xml:space="preserve"> preguntas genera un impacto </t>
    </r>
    <r>
      <rPr>
        <b/>
        <sz val="11"/>
        <color rgb="FFC00000"/>
        <rFont val="Calibri"/>
        <family val="2"/>
        <scheme val="minor"/>
      </rPr>
      <t>Mayor</t>
    </r>
    <r>
      <rPr>
        <sz val="11"/>
        <color theme="1"/>
        <rFont val="Calibri"/>
        <family val="2"/>
        <scheme val="minor"/>
      </rPr>
      <t>.</t>
    </r>
  </si>
  <si>
    <r>
      <t xml:space="preserve">• Responder afirmativamente de DOCE a DIECIOCHO </t>
    </r>
    <r>
      <rPr>
        <b/>
        <sz val="11"/>
        <color rgb="FFC00000"/>
        <rFont val="Calibri"/>
        <family val="2"/>
        <scheme val="minor"/>
      </rPr>
      <t>(12 a 18)</t>
    </r>
    <r>
      <rPr>
        <sz val="11"/>
        <color theme="1"/>
        <rFont val="Calibri"/>
        <family val="2"/>
        <scheme val="minor"/>
      </rPr>
      <t xml:space="preserve"> preguntas genera un impacto </t>
    </r>
    <r>
      <rPr>
        <b/>
        <sz val="11"/>
        <color rgb="FFC00000"/>
        <rFont val="Calibri"/>
        <family val="2"/>
        <scheme val="minor"/>
      </rPr>
      <t>Catastrófico</t>
    </r>
    <r>
      <rPr>
        <sz val="11"/>
        <color theme="1"/>
        <rFont val="Calibri"/>
        <family val="2"/>
        <scheme val="minor"/>
      </rPr>
      <t>.</t>
    </r>
  </si>
  <si>
    <t>Proveer los cargos de libre nombramiento y remoción con oportunidad a fin de cubrir estos cargos con personal idóneo para contribuir al logro de los objetivos institucionales.</t>
  </si>
  <si>
    <t>Ejercer la Acción Disciplinaria de manera eficaz, tomando medidas preventivas y correctivas respecto de los comportamientos con relevancia disciplinaria desplegados por los funcionarios y ex funcionarios de la Secretaría Distrital de Hacienda, propendiendo por el buen funcionamiento de ésta y el cumplimiento de los fines estatales.</t>
  </si>
  <si>
    <t>CPR-69</t>
  </si>
  <si>
    <t>Administrar los excedentes de liquidez del Distrito Capital con el fin de garantizar la disponibilidad de los recursos y generar rendimientos financieros.</t>
  </si>
  <si>
    <t>PROCESO</t>
  </si>
  <si>
    <t>CPR-01</t>
  </si>
  <si>
    <t>CPR-06</t>
  </si>
  <si>
    <t>CPR-09</t>
  </si>
  <si>
    <t>CPR-10</t>
  </si>
  <si>
    <t>CPR-11</t>
  </si>
  <si>
    <t>CPR-12</t>
  </si>
  <si>
    <t>CPR-18</t>
  </si>
  <si>
    <t>CPR-23</t>
  </si>
  <si>
    <t>CPR-26</t>
  </si>
  <si>
    <t>CPR-30</t>
  </si>
  <si>
    <t>CPR-34</t>
  </si>
  <si>
    <t>CPR-35</t>
  </si>
  <si>
    <t>CPR-36</t>
  </si>
  <si>
    <t>CPR-37</t>
  </si>
  <si>
    <t>CPR-39</t>
  </si>
  <si>
    <t>CPR-40</t>
  </si>
  <si>
    <t>CPR-41</t>
  </si>
  <si>
    <t>CPR-42</t>
  </si>
  <si>
    <t>CPR-47</t>
  </si>
  <si>
    <t>CPR-51</t>
  </si>
  <si>
    <t>CPR-53</t>
  </si>
  <si>
    <t>CPR-54</t>
  </si>
  <si>
    <t>CPR-55</t>
  </si>
  <si>
    <t>CPR-58</t>
  </si>
  <si>
    <t>CPR-63</t>
  </si>
  <si>
    <t>CPR-64</t>
  </si>
  <si>
    <t>CPR-68</t>
  </si>
  <si>
    <t>CPR-70</t>
  </si>
  <si>
    <t>CPR-71</t>
  </si>
  <si>
    <t>CPR-74</t>
  </si>
  <si>
    <t>CPR-76</t>
  </si>
  <si>
    <t>CPR-80</t>
  </si>
  <si>
    <t>CPR-82</t>
  </si>
  <si>
    <t>CPR-83</t>
  </si>
  <si>
    <t>CPR-84</t>
  </si>
  <si>
    <t>CPR-86</t>
  </si>
  <si>
    <t>CPR-87</t>
  </si>
  <si>
    <t>OBJETIVO DEL PROCESO</t>
  </si>
  <si>
    <t>Brindar atención a los usuarios, partes interesadas y la ciudadanía en general, promoviendo la participación y asegurando la prestación
de servicios con oportunidad, confiabilidad y calidez.</t>
  </si>
  <si>
    <t>Administrar los documentos del Sistema Integrado de Gestión conforme a los requerimientos de las normas NTCGP 1000, ISO 9001</t>
  </si>
  <si>
    <t>Realizar el seguimiento y evaluación del Sistema Integrado de Gestión de la SDH con el fin de asegurar su sostenibilidad</t>
  </si>
  <si>
    <t>Programar oportunamente los pagos y transferencias ordenados por las entidades del distrito capital para cumplir con los compromisos adquiridos.</t>
  </si>
  <si>
    <t>Programar oportunamente los pagos y transferencias ordenados por las entidades del distrito capital para cumplir con los compromisos adquiridos</t>
  </si>
  <si>
    <t>Disponer oportunamente del Presupuesto General del Distrito Capital en cada vigencia fiscal, con el fin de ejecutar el Plan Operativo Anual de Inversiones (POAI) de la ciudad.</t>
  </si>
  <si>
    <t>Efectuar el registro, ejecución, seguimiento, evaluación y control del Presupuesto General del Distrito.</t>
  </si>
  <si>
    <t>Determinar la disponibilidad de recursos para el cumplimiento de los compromisos de las entidades distritales.</t>
  </si>
  <si>
    <t>Efectuar el recaudo, registro y legalización de los ingresos tributarios y no tributarios, con el fin de garantizar la disponibilidad oportuna de los recursos.</t>
  </si>
  <si>
    <t>Administrar y controlar de manera eficiente las operaciones de crédito público, las de manejo de la deuda pública, sus asimiladas y conexas de acuerdo con los términos de ley, con el fin de cumplir con las obligaciones contractuales y legales a través de una acertada y oportuna programación y ejecución presupuestal, así como el seguimiento a la ejecución de proyectos financiados con recursos de la banca multilateral y cooperación de acuerdo con los términos contractuales.</t>
  </si>
  <si>
    <t>Incentivar el cumplimiento de las obligaciones tributarias de los contribuyentes, mediante el desarrollo de programas de cultura tributaria y la prestación del servicio con oportunidad, amabilidad y pertinencia, atendiendo las políticas institucionales de la SDH.</t>
  </si>
  <si>
    <t>Mantener actualizadas las cuentas corrientes de bancos y contribuyentes, para proveer información tributaria y contable oportuna,
consistente y completa, atendiendo las políticas institucionales de la SDH.</t>
  </si>
  <si>
    <t>Desarrollar las campañas, programas, actividades y acciones que extingan las obligaciones, compensen y/o devuelvan para reducir la
morosidad y los saldos a favor de los contribuyentes, alineado a las políticas institucionales.</t>
  </si>
  <si>
    <t>Gestionar la entrega o publicidad efectiva y oportuna de las actuaciones administrativas y comunicaciones masivas, para asegurar el derecho a la contradicción y al conocimiento que tienen los contribuyentes y usuarios del sistema tributario.</t>
  </si>
  <si>
    <t>Administrar la seguridad jurídica en el ciclo tributario, atendiendo los principios de legalidad, debido proceso, eficiencia y eficacia, para mitigar y/o prevenir el riesgo del daño antijurídico, alineado con las políticas institucionales de la SDH.</t>
  </si>
  <si>
    <t>Elaborar el Marco Fiscal de Mediano Plazo – MFMP según los lineamientos de la Ley 819 de 2003 y de acuerdo con los plazos establecidos en la programación presupuestal para la presentación al Concejo Distrital junto con el proyecto de presupuesto de cada vigencia fiscal.</t>
  </si>
  <si>
    <t>Valorar el impacto adverso sobre las finanzas distritales generado por la ocurrencia de obligaciones contingentes derivadas de procesos judiciales, contratos estatales y operaciones de crédito público.</t>
  </si>
  <si>
    <t>Atender oportuna y adecuadamente las peticiones recibidas en la Dirección Jurídica de la Secretaría Distrital de Hacienda, de conformidad con la normatividad vigente.</t>
  </si>
  <si>
    <t>Ejercer la defensa de los intereses de la Secretaria Distrital de Hacienda dentro de los procesos o asuntos de carácter judicial, extrajudicial y/o administrativos en los que sea parte o tenga interés.</t>
  </si>
  <si>
    <t>Adelantar los actos y actividades con el fin de realizar los procesos de selección, celebración y ejecución de contratos para adquirir los bienes, obras y servicios que requiere la entidad para garantizar el normal funcionamiento y prestación de los servicios a su cargo, así como la celebración de convenios, en el marco de la normatividad vigente en materia de Contratación Estatal.</t>
  </si>
  <si>
    <t>Administrar el sistema de información tributario para que provea los servicios tecnológicos oportunos, estandarizados y, seguros, que soportan la gestión tributaria; atendiendo las políticas institucionales de la SDH</t>
  </si>
  <si>
    <t>Administrar y controlar eficientemente los bienes devolutivos y de consumo de la Secretaria Distrital de Hacienda y el Concejo de Bogotá.</t>
  </si>
  <si>
    <t>Realizar la programación, ejecución y cierre del presupuesto de la Secretaría Distrital de Hacienda, a través de las Unidades Ejecutoras 01 – Dirección de Gestión Corporativa (DGC) y 04 – Fondo Cuenta Concejo de Bogotá (FCCB), con el fin de atender y pagar oportunamente las solicitudes de gasto e inversión de las diferentes dependencias de la SDH y del Concejo de Bogotá.</t>
  </si>
  <si>
    <t>Atender las necesidades de la entidad y las áreas comunes del CAD, mediante la prestación de los servicios de apoyo administrativo para mantener adecuadas condiciones seguridad y salubridad que faciliten la correcta operación.</t>
  </si>
  <si>
    <t>Asegurar el tratamiento adecuado de los archivos de la SDH, mediante la administración, custodia y control de los documentos físicos y electrónicos en todas las etapas de su ciclo de vida</t>
  </si>
  <si>
    <t>Identificar cuantificar y mitigar preventivamente los riesgos financieros de los portafolios de inversiones y de deuda de la Secretaría Distrital de Hacienda y realizar seguimiento.</t>
  </si>
  <si>
    <t>Adelantar la gestión de cobro coactivo de las acreencias no tributarias a favor de las entidades de la administración central y de las Localidades para extinguir la obligación objeto de cobro.</t>
  </si>
  <si>
    <t>Representar administrativamente las entidades liquidadas o suprimidas y administrar sus activos, pasivos y documentación</t>
  </si>
  <si>
    <t>Elaborar los Estados Contables de la Secretaría Distrital de Hacienda e informes complementarios, de manera oportuna, confiable y útil, atendiendo a las políticas institucionales y directrices impartidas por la Contaduría General de la Nación, para la toma de decisiones en aspectos financieros, económicos, sociales y ambientales.</t>
  </si>
  <si>
    <t>Elaborar y presentar los Estados Contables de Bogotá D.C., del Sector Público Distrital y del Gobierno General de manera oportuna y confiable atendiendo a las políticas institucionales y directrices impartidas por la Contaduría General de la Nación, para la toma de decisiones en aspectos financiero, económico, social y ambiental de la Ciudad de Bogotá.</t>
  </si>
  <si>
    <t>Brindar los servicios de asistencia técnica a través de la asesoría, eventos de capacitación y documentos técnicos de manera oportuna y útil atendiendo a las políticas institucionales y directrices impartidas por la Contaduría General de la Nación para dar soporte técnico contable a los entes públicos distritales y mejorar el Sistema Contable Público del Distrito Capital.</t>
  </si>
  <si>
    <t>Planear, efectuar seguimiento y evaluación a la gestión de la Secretaria Distrital de Hacienda propendiendo por su cumplimiento.</t>
  </si>
  <si>
    <t>Adelantar las actividades para la consecución de recursos de crédito contemplados en la Estrategia de Financiamiento de la Administración Central, mediante la celebración de operaciones de crédito público y las operaciones asimiladas y las de manejo a las mismas, con criterios de sostenibilidad financiera.</t>
  </si>
  <si>
    <t>Mantener debidamente asesorados, actualizados y capacitados en temas presupuestales a los responsables de los procesos y funcionarios de las áreas de presupuesto de las entidades distritales, para que se apliquen los métodos y procedimientos diseñados por la Dirección Distrital de Presupuesto en aras de procurar la correcta programación, ejecución, seguimiento y cierre presupuestal.</t>
  </si>
  <si>
    <t>Gestionar las acciones comunicativas externas e internas de la Secretaría Distrital de Hacienda (SDH), a través de los mecanismos y canales establecidos, para crear y optimizar la comunicación con los grupos de interés.</t>
  </si>
  <si>
    <t>Desarrollar las campañas, programas, actividades y acciones de determinación sobre las poblaciones asignadas con el fin de reducir el
incumplimiento y la evasión e incrementar el cumplimiento oportuno de las obligaciones tributarias, atendiendo las políticas institucionales de la SDH.</t>
  </si>
  <si>
    <t>Administrar bienes muebles y derechos fiduciarios recibidos en dación en pago buscando la recuperación de recursos dinerarios.</t>
  </si>
  <si>
    <t>Evaluar de manera independiente y objetiva el sistema de control interno, con el fin de promover en la SDH el desarrollo de las capacidades de autorregulación, autogestión y autocontrol que contribuya al mejoramiento continuo en el cumplimiento de la misión institucional.</t>
  </si>
  <si>
    <t>Hacer la consolidación de los movimientos del tesoro distrital para determinar los saldos disponibles</t>
  </si>
  <si>
    <t>Gestionar los riesgos a nivel operacional, de seguridad de la información y continuidad del negocio al interior de la SDH, mediante la
identificación, valoración, evaluación, tratamiento y monitoreo de los mismos, en cumplimiento de la normativa aplicable y los
lineamientos establecidos para la administración de riesgos en la entidad.</t>
  </si>
  <si>
    <t>Formular e implementar estrategias de carácter ambiental al interior de la entidad para optimizar el uso de recursos, minimizar impactos ambientales negativos y cumplir con la normatividad vigente.</t>
  </si>
  <si>
    <t>Planificar, desarrollar y difundir estudios e investigaciones que permitan analizar a profundidad la situación económica y social de la ciudad: En lo económico identificando tendencias que inciden en la estabilidad financiera distrital, en lo social identificando los sectores de priorización de planes de inversión pública e identificación del impacto en la solución de las problemáticas existentes.</t>
  </si>
  <si>
    <t>Efectuar oportunamente los pagos y transferencias programados por la oficina de gestión de pagos para cumplir con los compromisos adquiridos</t>
  </si>
  <si>
    <t>Coordinar las acciones para dar cumplimiento a las obligaciones tributarias.</t>
  </si>
  <si>
    <t>Complementar, cumplir y valorar las operaciones de inversión en renta fija y custodiar las de renta variable para tener control del portafolio de inversiones administrado por la Dirección Distrital de Tesorería - DDT.</t>
  </si>
  <si>
    <t>Calcular los rendimientos financieros de las cuentas de ahorros y/o corrientes remuneradas de la DDT para confrontar el valor total de los intereses pactados contra el valor total de los intereses abonados por los bancos y Reportar al Banco de la Republica las Operaciones Cambiarias para cumplir con la normatividad vigente.</t>
  </si>
  <si>
    <t>Establecer las directrices de la gestión tributaria para el cumplimiento de las metas del plan de desarrollo y estratégico de la entidad, de manera oportuna y pertinente atendiendo las políticas institucionales de la SDH.</t>
  </si>
  <si>
    <t>Desarrollar las campañas, programas y actividades de fidelización control extensivo y determinación masiva definidas en el plan, oportunas, confiables y pertinentes, para gestionar el cumplimiento de obligaciones tributarias y las metas establecidas en cobertura y recaudo, atendiendo las políticas institucionales de la SDH.</t>
  </si>
  <si>
    <t>CPR-14</t>
  </si>
  <si>
    <t>CPR-15</t>
  </si>
  <si>
    <t>CPR-19</t>
  </si>
  <si>
    <t>Dar lugar a procesos penales?</t>
  </si>
  <si>
    <t>Realización de operaciones no acorde con las condiciones vigentes  mercado.</t>
  </si>
  <si>
    <t>Interés particular.</t>
  </si>
  <si>
    <t>Realizar reuniones periódicas  con el fin de verificar que los funcionarios del área tengan claro su rol y cumplan con ética sus funciones</t>
  </si>
  <si>
    <t>Actualizar de manera improcedente una declaración y/o pago con el fin de cubrir un deber no cumplido por un contribuyente</t>
  </si>
  <si>
    <t>Omisión o presentación fraudulenta de las declaraciones y/o pagos por parte de un contribuyente.</t>
  </si>
  <si>
    <t xml:space="preserve">1. Verificar el cumplimiento de las condiciones establecidas en el procedimiento para el campo a corregir.              </t>
  </si>
  <si>
    <t>Retirar y/o cambiar folios que constituyen el  expediente.</t>
  </si>
  <si>
    <t>Monitorear mediante hoja de ruta 43-F.27. Trámites especiales para unificar (instructivo 43-I-03) o desglosar (43-F.30) expedientes.</t>
  </si>
  <si>
    <t>Afectar los términos de fallo de otras solicitudes de devolución y /o compensación radicadas con anterioridad</t>
  </si>
  <si>
    <t>Adelantarse a los términos del los tiempos establecidos en la ley, para favorecer a un contribuyente, a cambio de recibir dádivas</t>
  </si>
  <si>
    <t>Pérdida de recursos de la Entidad</t>
  </si>
  <si>
    <t>Clausulas de confidencialidad</t>
  </si>
  <si>
    <t>Realizar las respectivas verificaciones (validación revisor), firma del jefe y revisión aleatoria por éste último.</t>
  </si>
  <si>
    <t>Señalar cada una de las páginas del acto administrativo con un visto bueno por parte del Jefe de oficina.</t>
  </si>
  <si>
    <t>Emitir conceptos, doctrina, proyectos de norma,  respuesta a tutelas o apoyos judiciales para beneficio o perjuicio de un tercero.</t>
  </si>
  <si>
    <t>Emitir mediante memorando y/o oficios los conceptos y proyectos de norma así como la consolidación de las respuestas a las tutelas.</t>
  </si>
  <si>
    <t xml:space="preserve">Analizar y aprobar los documentos previo a la publicación por parte del revisor. </t>
  </si>
  <si>
    <t xml:space="preserve">Analizar y aprobar los documentos previo a la publicación por parte del subdirector. </t>
  </si>
  <si>
    <t>Fallar los recursos de reconsideración o revocatorias directas para beneficio o perjuicio de un tercero.</t>
  </si>
  <si>
    <t>Auditar los fallos proferidos por la oficina de recursos tributarios en un 5% trimestralmente por parte de la subdirección jurídico tributaria.</t>
  </si>
  <si>
    <t>Realizar el reparto aleatorio a los funcionarios de la oficina de recursos tributarios de acuerdo al orden de radicación.</t>
  </si>
  <si>
    <t>Revisar de manera conjunta los estudios previos que lo requieran de acuerdo a su complejidad y/o cuantía.</t>
  </si>
  <si>
    <t>Verificar y  chequear  la lista de documentos soporte de cada modalidad de contratación</t>
  </si>
  <si>
    <t xml:space="preserve">Solicitar la habilitación de roles, o la  inhabilitación tardía de los mismos a funcionarios que  no corresponden con los autorizados por los  responsables. </t>
  </si>
  <si>
    <t>Incremento injustificado de los costos de operación.</t>
  </si>
  <si>
    <t>Llevar a cabo el seguimiento continuo al contrato por parte del supervisor y los funcionarios de apoyo</t>
  </si>
  <si>
    <t>No existe control.</t>
  </si>
  <si>
    <t>Manipulación indebida de código fuente.</t>
  </si>
  <si>
    <t>Incumplimiento de la reserva en el manejo de la información.</t>
  </si>
  <si>
    <t>Establecer acuerdos de confidencialidad</t>
  </si>
  <si>
    <t>Accesos no autorizados (Físico y/o Lógico)</t>
  </si>
  <si>
    <t>Aplicar la Política de Seguridad de la Información</t>
  </si>
  <si>
    <t xml:space="preserve">Elaboración y suscripción fraudulenta de certificaciones. </t>
  </si>
  <si>
    <t>Intereses particulares</t>
  </si>
  <si>
    <t>Asignar roles (sólo dos) para la administración y control del sistema CORDIS dentro de la OCDI.</t>
  </si>
  <si>
    <t>Tráfico de influencias.</t>
  </si>
  <si>
    <t>Validar las actuaciones procesales adelantadas por el investigador.</t>
  </si>
  <si>
    <t>Administración y custodia de originales a cargo de abogado instructor y copias a cargo de auxiliar administrativo.</t>
  </si>
  <si>
    <t>Providencias contraevidentes respecto a las pruebas que obran en el proceso.</t>
  </si>
  <si>
    <t>Relacionar todas las pruebas arrimadas al proceso dentro del auto de evaluación.</t>
  </si>
  <si>
    <t>Acceso irregular a los equipos y sistemas de la OCDI con interés particular</t>
  </si>
  <si>
    <t xml:space="preserve">Asignar roles al personal que brinda el soporte técnico. </t>
  </si>
  <si>
    <t>Utilización ilegal de la firma del jefe.</t>
  </si>
  <si>
    <t>Alteración ilegal del contenido del acto administrativo por parte de algún funcionario.</t>
  </si>
  <si>
    <t>Revisar y controlar el contenido de los actos mediante la herramienta Share Point, por parte de los Revisores y los Jefes de Oficina.</t>
  </si>
  <si>
    <t>Actos mal intencionados para beneficio propio y del contribuyente.</t>
  </si>
  <si>
    <t>Realizar acciones de verificación de la parte motiva y resolutiva de los actos frente al expediente, por parte de los revisores y Jefes.</t>
  </si>
  <si>
    <t xml:space="preserve">Revisar el contenido de los actos a través de la herramienta share point por parte de los revisores y jefes de oficina dejando la trazabilidad de los cambios y revisiones realizadas. </t>
  </si>
  <si>
    <t>Retirar y/o cambiar folios que constituyen pruebas del expediente</t>
  </si>
  <si>
    <t>Foliar los expedientes en tinta negra y mantener la hoja de ruta actualizada.</t>
  </si>
  <si>
    <t>Mencionar en los actos administrativos a que haya lugar, el rango de folios a que hace referencia la prueba.</t>
  </si>
  <si>
    <t>Interés económico del funcionario y falta de control en el manejo adecuado de los residuos reciclables.</t>
  </si>
  <si>
    <t>Suscribir acuerdo de corresponsabilidad cumpliendo lo establecido en el decreto 400 de 2004.</t>
  </si>
  <si>
    <t>Revisiones (punteo funcionario a funcionario) de la nómina.</t>
  </si>
  <si>
    <t>Modificar información en el RIT sin los requisitos establecidos, respecto de marcas excluido y/o exento.</t>
  </si>
  <si>
    <t>Manipulación de  la  información para  un bien particular</t>
  </si>
  <si>
    <t>Restringir la asignación de roles para el acceso a modificaciones de información en el RIT.</t>
  </si>
  <si>
    <t xml:space="preserve">Interés particular. </t>
  </si>
  <si>
    <t xml:space="preserve">2. Realizar verificación de lo saneado mediante una segunda digitación  de un analista distinto a quien fue asignado el caso </t>
  </si>
  <si>
    <t>Pérdida de dinero.</t>
  </si>
  <si>
    <t>Generar ingresos personales a partir de la venta de residuos.</t>
  </si>
  <si>
    <t>Filtración o pérdida  de información pública reservada.</t>
  </si>
  <si>
    <t>Falsificación a la etiqueta generada por el aplicativo CORDIS una vez impresa.</t>
  </si>
  <si>
    <t>VENCIMIENTO DE ACTOS ADMINISTRATIVOS POR ACCIONES MALINTENCIONADAS, PARA BENEFICIO PROPIO O DEL CONTRIBUYENTE</t>
  </si>
  <si>
    <t>PERDIDA O ADULTERACION DE EXPEDIENTES O DE SU CONTENIDO</t>
  </si>
  <si>
    <t>Actos malintencionados en el manejo de la información por parte de  terceros y/o funcionarios.</t>
  </si>
  <si>
    <t>CPR</t>
  </si>
  <si>
    <t>Acción /Omisión</t>
  </si>
  <si>
    <t>Desviar la gestión
de lo público</t>
  </si>
  <si>
    <t>CONTROL</t>
  </si>
  <si>
    <t>X</t>
  </si>
  <si>
    <t>¿Existen manuales, instructivos o procedimientos para el manejo del control?</t>
  </si>
  <si>
    <t>Sistematización de la información para la emisión de certificaciones (aplicativo SIEL)</t>
  </si>
  <si>
    <t>Prohibición de ingreso de dispositivos de comunicación no grabada al área de negociación.</t>
  </si>
  <si>
    <t xml:space="preserve">Código hacendario
</t>
  </si>
  <si>
    <t xml:space="preserve">Código de ética
</t>
  </si>
  <si>
    <t xml:space="preserve">
Protocolo de seguridad
</t>
  </si>
  <si>
    <t>Revisar la información registrada en los sistemas de negociación contra las planillas de cierre.</t>
  </si>
  <si>
    <t>Revisar tasas, cotizaciones y cierres con las diferentes contrapartes del mercado.</t>
  </si>
  <si>
    <t>Verificar resúmenes de cotización del día.</t>
  </si>
  <si>
    <t>Promedio  valoración de controles probabilidad</t>
  </si>
  <si>
    <t>Promedio  valoración de controles impacto</t>
  </si>
  <si>
    <t>ID Riesgo</t>
  </si>
  <si>
    <t>Divulgar y entregar información reservada dispuesta en los aplicativos de consulta del DIB.</t>
  </si>
  <si>
    <t>Realizar seguimiento a denuncias de los ciudadanos a través de los canales dispuestos para ello, referentes a temas de corrupción.</t>
  </si>
  <si>
    <t>Rotar de manera aleatoria a los funcionarios de la Oficina de Gestión de Servicios que prestan atención presencial en Cades y Supercades.</t>
  </si>
  <si>
    <t xml:space="preserve">Devolver o compensar ingresos tributarios de manera fraudulenta </t>
  </si>
  <si>
    <t>Favorecer a un tercero.</t>
  </si>
  <si>
    <t>Adulterar el expediente</t>
  </si>
  <si>
    <t>Manipular divulgar y entregar información reservada relacionada con el sistema de información tributario y bases de datos externas.</t>
  </si>
  <si>
    <t>Emitir actos administrativos de manera ilegal.</t>
  </si>
  <si>
    <t>Perder ingresos tributarios.</t>
  </si>
  <si>
    <t>Adulterar un acto administrativo.</t>
  </si>
  <si>
    <t>Pérdida de recursos</t>
  </si>
  <si>
    <t>Revisar y verificar la fecha del radicado de la solicitud de devoluciones o compensación frente a los tiempos de gestión del nuevo modelo de priorización.</t>
  </si>
  <si>
    <t>Rotar de forma semestral a los revisores.</t>
  </si>
  <si>
    <t>Enviar comunicación trimestral de las personas competentes para firmar las solicitudes y las características del documento para levantar la medida a las entidades correspondientes.</t>
  </si>
  <si>
    <t>Sesgar el proceso de contratación o la contratación en favor de un proponente.</t>
  </si>
  <si>
    <t>Publicar todas las actuaciones y documentos que se generen en el curso del proceso de contratación en los tiempos establecidos por la ley.</t>
  </si>
  <si>
    <t>Manejo inadecuado de caja menor.</t>
  </si>
  <si>
    <t>Realizar el arqueo de la caja menor.</t>
  </si>
  <si>
    <t>Adulteración de un expediente físico a cargo de la Subdirección de Gestión Documental.</t>
  </si>
  <si>
    <t>Autorizar por escrito por el dueño de la información el préstamo de expedientes que reposan en el Archivo Central.</t>
  </si>
  <si>
    <t>Autorizar por escrito por el dueño de la información la consulta en sala y acompañar esta por funcionario de la Subdirección de Gestión Documental.</t>
  </si>
  <si>
    <t>Asignación de roles y privilegios por persona para acceder al sistema para verificar la ubicación física del expediente.</t>
  </si>
  <si>
    <t>Aplicar proceso de reprografía de acuerdo con la solicitud de la dependencia  para atención de consulta de expedientes salvaguardando el original.</t>
  </si>
  <si>
    <t>Restricción de accesos a las instalaciones donde se encuentra el archivo a cargo de la Subdirección de Gestión Documental.</t>
  </si>
  <si>
    <t>Verificar en el aplicativo CORDIS los cortes de la correspondencia oficial, solicitando las modificaciones a las que haya lugar mediante correo electrónico</t>
  </si>
  <si>
    <t>Uso inadecuado de los privilegios para acceder al código fuente.</t>
  </si>
  <si>
    <t>Aplicar pruebas de QA para los requerimientos de modernización tributaria y de alto impacto que se definan.</t>
  </si>
  <si>
    <t>Aplicar Protocolo Acceso e intervención en zonas de acceso restringido de la SDH y el CAD (42-Pr-02).</t>
  </si>
  <si>
    <t>Aplicar procedimiento para administración de cuentas de usuario.</t>
  </si>
  <si>
    <t>Aplicar la Política de Seguridad de la Información sobre el uso y condiciones de las contraseñas.</t>
  </si>
  <si>
    <t>Manipular el sistema CORDIS con datos y referencias inexactas.</t>
  </si>
  <si>
    <t>obstruir el curso de las investigaciones.</t>
  </si>
  <si>
    <t>Sustraer y/o alterar documentos y/o información asociada a los procesos disciplinarios.</t>
  </si>
  <si>
    <t>Vulnerar la reserva legal.</t>
  </si>
  <si>
    <t>Llevar a cabo de manera irregular la investigación, con pruebas manipuladas por ampliación de términos, buscando el favorecimiento del investigado.</t>
  </si>
  <si>
    <t>Llevar a cabo de manera irregular la investigación, con pruebas manipuladas buscando el favorecimiento del investigado.
Detrimento patrimonial.</t>
  </si>
  <si>
    <t xml:space="preserve"> Buscar beneficio propio y de un tercero.</t>
  </si>
  <si>
    <t>Firma de acuerdo de confidencialidad al momento de asumir el cargo.</t>
  </si>
  <si>
    <t>Revisar expedientes debidamente foliados en tinta negra y mantener la hoja de ruta actualizada.</t>
  </si>
  <si>
    <t>Incluir en los contratos celebrados susceptibles de generar residuos, cláusulas de disposición final de residuos y exigir certificado de disposición final, cuando la normatividad vigente lo exija.</t>
  </si>
  <si>
    <t>Falsificar de firmas, alterar títulos valores y/o documentos públicos.</t>
  </si>
  <si>
    <t>Realizar fraude en la entrega de cheques.</t>
  </si>
  <si>
    <t>Claves de acceso a la caja fuerte ubicada en el homebanking para apertura de la puerta principal, puertas secundarias de pagos y operaciones y cajillas de pagos.</t>
  </si>
  <si>
    <t>Circuito cerrado de televisión en el homebanking.</t>
  </si>
  <si>
    <t>Configuración de IP´s asociadas a los portales bancarios para el uso de tokens.</t>
  </si>
  <si>
    <t>Manipular  y entregar información adulterada de terceros</t>
  </si>
  <si>
    <t>Bases de datos en Excel, manipuladas por diferentes funcionarios.</t>
  </si>
  <si>
    <t>Validar saldos, número de registros y valor total.</t>
  </si>
  <si>
    <t>Firma del acuerdo de confidencialidad.</t>
  </si>
  <si>
    <t xml:space="preserve">Adulterar información en el sistema de  información tributaria </t>
  </si>
  <si>
    <t xml:space="preserve">Recibir la solicitud de asignación de roles y privilegios y registrar el formato de administración de cuentas de usuarios 69-F.14, revisando y validando roles  y  privilegios solicitados, así como el funcionario autorizado para  dicha solicitud. </t>
  </si>
  <si>
    <t>Designar un único  funcionario para el trámite  y control del inventario de roles y privilegios.</t>
  </si>
  <si>
    <t>Designar  un  funcionario  para  el  manejo de roles de administración del MAO y otro funcionario como backup de esta función.</t>
  </si>
  <si>
    <t>Marcar un objeto como excluido o exento  cuando no reúne las características para serlo.</t>
  </si>
  <si>
    <t>Divulgar información de las acciones a ejecutar por parte de la administración respecto de cada contribuyente, previo a la ejecución de planes y/o programas.</t>
  </si>
  <si>
    <t>Disponer por parte de la Oficina de Registro y Gestión de la Información a la Oficina de Inteligencia Tributaria la base de excluidos y exentos, de tal manera que sea entregada como programa especial a las áreas de gestión.</t>
  </si>
  <si>
    <t>Restringir el acceso a la información exclusivamente al grupo de funcionarios designado por la Jefatura de la Oficina. Encargados de ejecutar el modelo de priorización de la gestión de cobro de la DIB.</t>
  </si>
  <si>
    <t>Adulterar los actos administrativos.</t>
  </si>
  <si>
    <t>Hacer seguimiento mensual a los registros asignados sin gestión.</t>
  </si>
  <si>
    <t>Realizar las respectivas verificaciones para paso a firma del jefe y revisión aleatoria por éste último cada vez que se generen actos administrativos. Incorporar visto bueno del Jefe y el Revisor en cada uno de los folios.</t>
  </si>
  <si>
    <t>Divulgar información reservada respecto de quejas en contra de servidores y/o contratistas que prestan servicios en la SDH.</t>
  </si>
  <si>
    <t>No dar el trámite establecido dentro del procedimiento a las quejas en contra de funcionarios y/o contratistas.</t>
  </si>
  <si>
    <t>Desviar el curso de la investigación</t>
  </si>
  <si>
    <t>Firmar acuerdo de confidencialidad.</t>
  </si>
  <si>
    <t>Realizar seguimiento al registro de PQRS a través de los diferentes canales de acceso que administra la oficina de atención al ciudadano.</t>
  </si>
  <si>
    <t>Alterar la información en la incorporación de las novedades y/o en su revisión.</t>
  </si>
  <si>
    <t>Excluir o alterar los parámetros o la información insumo para la estimación del riesgo financiero</t>
  </si>
  <si>
    <t>Validar información insumo y solicitar ajustes al profesional cuando se encuentren inconsistencias.</t>
  </si>
  <si>
    <t>Verificar cumplimiento de política de concentración máxima por emisor de acuerdo con el tamaño del portafolio.</t>
  </si>
  <si>
    <t>Divulgar,  omitir y/o manipular información referente a riesgo de seguridad de la información de manera intencional.</t>
  </si>
  <si>
    <t xml:space="preserve">Beneficio particular por acceso a la información en cumplimiento al desarrollo de las funciones. </t>
  </si>
  <si>
    <t>Realizar compra o venta de títulos valores y/o divisas sin contar con las respectivas autorizaciones.</t>
  </si>
  <si>
    <t xml:space="preserve">Generar liquidaciones omitiendo las sanciones e intereses de mora a que hubiere lugar por  las vigencias vencidas. </t>
  </si>
  <si>
    <t>Hurto de expedientes o documentos oficiales (físicos o magnéticos) a cargo de la Subdirección de Gestión Documental.</t>
  </si>
  <si>
    <t>Divulgar información confidencial.</t>
  </si>
  <si>
    <t>Separación física del área de negociación con acceso biométrico.</t>
  </si>
  <si>
    <t>Límites fijados por política de riesgos (contraparte, emisor, instrumento de inversión)</t>
  </si>
  <si>
    <t>Mantener actualizado el aplicativo CORDIS para brindar información veraz y oportuna  al contribuyente  sobre el estado de su trámite y enviar el contacto con la persona que lleva el expediente.</t>
  </si>
  <si>
    <t>Las recepción de las propuestas se canaliza a través del servicio de correspondencia de la entidad.</t>
  </si>
  <si>
    <t>Enfatizar en la aplicación del Producto No Conforme, con AUTOCONTROL y listas de chequeo con el apoyo permanente de los Revisores y de la herramienta de control Share Point.</t>
  </si>
  <si>
    <t>Retroalimentación y/o capacitacion que incluye temarios relacionados con procedimientos transversales, revisión de guías e instructivos de otros procesos.</t>
  </si>
  <si>
    <t>Acceso físico al homebanking a través de controles de seguridad física tales como validación de tarjetas de acceso y reconocimiento de acceso biométrico.</t>
  </si>
  <si>
    <t>Administración de tokens de  acceso a portales bancarios en cajillas de seguridad dentro del espacio físico de homebanking.</t>
  </si>
  <si>
    <t>Almacenar documentación soporte de entrega de cheque en unidad documental DIT</t>
  </si>
  <si>
    <t>Aplazar pago de cheques, hasta el restablecimiento del aplicativo.</t>
  </si>
  <si>
    <t>Verificar mensualmente los registros asignados contra los gestionados asegurando que estos últimos tengan el visto bueno del revisor.</t>
  </si>
  <si>
    <t>Conflicto de interés</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</si>
  <si>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</si>
  <si>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</si>
  <si>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</si>
  <si>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</si>
  <si>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</si>
  <si>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</si>
  <si>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</si>
  <si>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</si>
  <si>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</si>
  <si>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</si>
  <si>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</si>
  <si>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</si>
  <si>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</si>
  <si>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</si>
  <si>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</si>
  <si>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</si>
  <si>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</si>
  <si>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</si>
  <si>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</si>
  <si>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</si>
  <si>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</si>
  <si>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</si>
  <si>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</si>
  <si>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</si>
  <si>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</si>
  <si>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</si>
  <si>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</si>
  <si>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</si>
  <si>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</si>
  <si>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</si>
  <si>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</si>
  <si>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</si>
  <si>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</si>
  <si>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</si>
  <si>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</si>
  <si>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</si>
  <si>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</si>
  <si>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</si>
  <si>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</si>
  <si>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</si>
  <si>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</si>
  <si>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</si>
  <si>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</si>
  <si>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</si>
  <si>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</si>
  <si>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</si>
  <si>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Envío de comunicación trimestral de las personas competentes para firmar las solicitudes y las características del documento para levantar la medida a las entidades correspondientes.</t>
  </si>
  <si>
    <t>Hacer rotación semestral de los revisores.</t>
  </si>
  <si>
    <t>Aplicar pruebas de QA (calidad de software) para los requerimientos de modernización tributaria y de alto impacto que se definan.</t>
  </si>
  <si>
    <t>Asignar roles de acceso lógico, al aplicativo TERCEROS II</t>
  </si>
  <si>
    <t>Publicar circular con condiciones para la entrega de información de la base de datos a las entidades distritales solicitantes.</t>
  </si>
  <si>
    <t>Acompañar la entrega de información con oficio de respuesta indicando las condiciones de uso de la misma.</t>
  </si>
  <si>
    <t>Incluir en los contratos celebrados por la SDH cláusulas de disposición final de residuos y exigir certificado de disposición final, cuando la normatividad vigente lo exija.</t>
  </si>
  <si>
    <t>Realizar reuniones periódicas  con el fin de verificar que los funcionarios del área tengan claro su rol y cumplan con ética sus funciones.</t>
  </si>
  <si>
    <t>Enviar comunicación trimestral de las personas competentes para firmar las solicitudes y las características del documento para levantar medidas cautelares a las entidades correspondientes.</t>
  </si>
  <si>
    <t>Divulgar y entregar información reservada dispuesta en los aplicativos de consulta de la Dirección de Impuestos de Bogotá.</t>
  </si>
  <si>
    <t>Menor ingreso por recaudo</t>
  </si>
  <si>
    <t>Adulterar  expedientes</t>
  </si>
  <si>
    <t>Adulterar actos administrativos.</t>
  </si>
  <si>
    <t>Falsedad ideológica o material de un documento.</t>
  </si>
  <si>
    <t xml:space="preserve">Adulterar la información que se encuentra en el Sistema de  Información Tributaria </t>
  </si>
  <si>
    <t>Acceso no autorizado a la información del SIT
Pérdida de información
Pérdida de recursos</t>
  </si>
  <si>
    <t>Adulterar  un expediente físico cuya custodia esté a cargo de la Subdirección de Gestión Documental.</t>
  </si>
  <si>
    <t>Hurtar expedientes o documentos oficiales (físicos o magnéticos) cuya custodia esté a cargo de la Subdirección de Gestión Documental.</t>
  </si>
  <si>
    <t>Filtrar o perder  de información pública reservada.</t>
  </si>
  <si>
    <t>Manipular de forma indebida el código fuente.</t>
  </si>
  <si>
    <t xml:space="preserve">Elaborar y suscribir certificaciones de manera fraudulenta. </t>
  </si>
  <si>
    <t>Generar providencias contraevidentes respecto a las pruebas que obran en el proceso.</t>
  </si>
  <si>
    <t>Omitir por causas injustificadas la aplicación  de directrices, instructivos, listas de chequeo, memorandos.</t>
  </si>
  <si>
    <t>Permitir el vencimiento de actos administrativos por acciones malintencionadas, para beneficio propio o del contribuyente.</t>
  </si>
  <si>
    <t>Adulterar o perder  expedientes o el contenido de los mismos.</t>
  </si>
  <si>
    <t>Generar ingresos personales a partir de la venta de residuos reciclables.</t>
  </si>
  <si>
    <t>Sanciones de la DIAN a la SDH
Reprocesos</t>
  </si>
  <si>
    <t>Alterar la información en el momento de realizar la incorporación de las novedades y/o en su revisión.</t>
  </si>
  <si>
    <t>Pagos inconsistentes a los funcionarios</t>
  </si>
  <si>
    <t>Adulterar  actos administrativos.</t>
  </si>
  <si>
    <t>Responsabilidad fiscal
Violación del debido proceso
Favorecimiento de terceros
Demandas por parte de los contribuyentes.
Procesos disciplinarios en contra de los funcionarios que participan en el proceso</t>
  </si>
  <si>
    <t>Adulterar expedientes</t>
  </si>
  <si>
    <t>Omitir el trámite establecido en el procedimiento, respecto de las quejas en contra de funcionarios y/o contratistas.</t>
  </si>
  <si>
    <t>Falta de integridad en la información de los expedientes</t>
  </si>
  <si>
    <t>Uso indebido de la información de expedientes y/o documentos oficiales de la entidad</t>
  </si>
  <si>
    <t>Deterioro de la imagen de la entidad</t>
  </si>
  <si>
    <t>Uso indebido de la información
Deterioro de la imagen de la entidad</t>
  </si>
  <si>
    <t>Pérdidas económicas
Deterioro de la imagen de la entidad</t>
  </si>
  <si>
    <t>Recibir dádivas o inducir al contribuyente al otorgamiento de las mismas como contraprestación al servicio brindado</t>
  </si>
  <si>
    <t>Deterioro de imagen de la entidad</t>
  </si>
  <si>
    <t>Emitir conceptos para favorecer indebidamente intereses de terceros.</t>
  </si>
  <si>
    <t>Proyectar actos administrativos de contenido particular que favorezcan indebidamente a terceros</t>
  </si>
  <si>
    <t>Afectación de la imagen y la reputación de la entidad.
Generalización de la conducta irregular.</t>
  </si>
  <si>
    <t>Fundamentar integralmente los conceptos que se emiten mediante la utilización de legislación, jurisprudencia y doctrina vigente.</t>
  </si>
  <si>
    <t>Preparar, revisar y aprobar los actos administrativos por servidores públicos diferentes.</t>
  </si>
  <si>
    <t>Realizar mesas de trabajo al interior de la SDH sobre el tema a decidir.</t>
  </si>
  <si>
    <t>x</t>
  </si>
  <si>
    <t>Revisar que las especificaciones técnicas lleguen a la SAC firmadas por los responsables del área de origen.</t>
  </si>
  <si>
    <t>Pérdida de bienes</t>
  </si>
  <si>
    <t>Hurto</t>
  </si>
  <si>
    <t>Detrimento</t>
  </si>
  <si>
    <t xml:space="preserve">Asegurar los bienes mediante pólizas de seguros. </t>
  </si>
  <si>
    <t xml:space="preserve">
Demandas en contra de la entidad</t>
  </si>
  <si>
    <t xml:space="preserve">
Uso indebido de la información del expediente</t>
  </si>
  <si>
    <t>Afectar cumplimiento de términos legales</t>
  </si>
  <si>
    <t>Aplicar los lineamientos de seguridad para desarrollo de software (Guía 44-G-08)</t>
  </si>
  <si>
    <t>Gestionar el riesgo financiero inherente a los portafolios de inversión y de deuda administrados por la SDH.</t>
  </si>
  <si>
    <t>Obstruir el curso de las investigaciones.</t>
  </si>
  <si>
    <t>Mayor costo en la financiación
Deterioro de la imagen de la entidad</t>
  </si>
  <si>
    <t>La recepción de las propuestas se canaliza a través del servicio de correspondencia de la entidad.</t>
  </si>
  <si>
    <t xml:space="preserve">Ocultar o manipular información asociada al ejercicio del auditor para la elaboración de informes y evaluaciones. </t>
  </si>
  <si>
    <t xml:space="preserve">Solicitar comisión, extorsión o recompensa por parte de un funcionario de la OCI a los auditados para adulterar, modificar u ocultar un hallazgo evidenciado durante la auditoría, seguimiento o evaluación. </t>
  </si>
  <si>
    <t xml:space="preserve">Evitar a los responsables investigaciones disciplinarias, penales o fiscales. </t>
  </si>
  <si>
    <t>Buscar necesidades especificas para favorecer a terceros.</t>
  </si>
  <si>
    <t>Limitar el alcance de las auditorias en busca de un beneficio propio o de un tercero.</t>
  </si>
  <si>
    <t>Incumplimiento del código de ética del auditor</t>
  </si>
  <si>
    <t>Inadecuado uso o violación de los sistemas de seguridad informática</t>
  </si>
  <si>
    <t>Fuga de información confidencial</t>
  </si>
  <si>
    <t>Vulneración del principio de confidencialidad</t>
  </si>
  <si>
    <t>Favorecimiento o perjuicio a los auditados</t>
  </si>
  <si>
    <t>Afectación a la imagen y la reputación de la entidad</t>
  </si>
  <si>
    <t>Posibles daños patrimoniales o de carácter fiscal</t>
  </si>
  <si>
    <t>Evaluar de manera sistemática, objetiva e independiente el Sistema de Control Interno, con el fin de determinar su eficacia y eficiencia y promover la cultura de control en la SDH que contribuya al mejoramiento continuo en el cumplimiento de la misión y objetivos institucionales.</t>
  </si>
  <si>
    <t>Revisar  y verificar que el informe preliminar se ajusta a los lineamientos, normas y objetivos.</t>
  </si>
  <si>
    <t>Evaluar la pertinencia de las acciones de mejoramiento propuestas.</t>
  </si>
  <si>
    <t>Desarrollar, implementar y mejorar continuamente la gestión de los riesgos Operacionales, de Seguridad de la Información y de Continuidad del Negocio al interior de la SDH, a través de la aplicación de metodologías para identificar, medir, controlar y monitorear las mencionadas tipologías de riesgo a las cuales se ve expuesta la entidad en el desarrollo de sus actividades.</t>
  </si>
  <si>
    <t>Validar los saldos, números de registros y valor total de los descuentos tributarios.</t>
  </si>
  <si>
    <t>R47</t>
  </si>
  <si>
    <t>R48</t>
  </si>
  <si>
    <t>R49</t>
  </si>
  <si>
    <t>R51</t>
  </si>
  <si>
    <t>R52</t>
  </si>
  <si>
    <t>R53</t>
  </si>
  <si>
    <t>TRANSVERSAL 
CPR-37</t>
  </si>
  <si>
    <t>Nelson Dario Montoya Ortiz</t>
  </si>
  <si>
    <t>Libardo Giovanni Ortegon Sanchez</t>
  </si>
  <si>
    <t>Saul Camilo Guzmán Lozano</t>
  </si>
  <si>
    <t>Claudia Marcela Pinilla Pinilla</t>
  </si>
  <si>
    <t>Diana del Pilar Ortiz Bayona</t>
  </si>
  <si>
    <t>Alfonso Javier Segura Melo</t>
  </si>
  <si>
    <t>John Jairo Vargas Supelano</t>
  </si>
  <si>
    <t xml:space="preserve">Diego Sánchez Villegas </t>
  </si>
  <si>
    <t>Manuel Ernesto Bernal Martínez</t>
  </si>
  <si>
    <t xml:space="preserve">María Alejandra Vidal Samboni </t>
  </si>
  <si>
    <t>Ricardo Augusto Nieto Rodríguez</t>
  </si>
  <si>
    <t>Liliana Villamil Gómez</t>
  </si>
  <si>
    <t>Sergio Andres Gomez Navarro</t>
  </si>
  <si>
    <t>Flor Myriam Guiza Patiño</t>
  </si>
  <si>
    <t>Martha Lucia Páez</t>
  </si>
  <si>
    <t>Oscar Javier Cruz Martinez</t>
  </si>
  <si>
    <t>Clara Esperanza Salazar Arango</t>
  </si>
  <si>
    <t>Una vez efectuados los respectivos análisis,  no se  identificaron cambios en los riesgos de corrupción, así como tampoco en las mediciones de probabilidad e impacto inherentes. Al revisar los controles y la evaluación de su nivel de efectividad, no se presentaron cambios.</t>
  </si>
  <si>
    <t>Una vez efectuados los respectivos análisis y actualizadas las evaluaciones, el responsable de proceso y su equipo de trabajo concluyeron que no se han presentado cambios en los riesgos, causas, consecuencias y controles, así como tampoco se realizaron cambios en las evaluaciones de los controles establecidos para la mitigación de las causas de los riesgos.</t>
  </si>
  <si>
    <t>Manipular, divulgar y entregar información reservada relacionada con el sistema de información tributario y bases de datos externas.</t>
  </si>
  <si>
    <t>Designar  un  funcionario  para  el  manejo de roles de administración del MAO (Módulo de Actos Oficiales) y otro funcionario como backup de esta función.</t>
  </si>
  <si>
    <t>Asignar roles y privilegios por persona  y serie documental para acceder al sistema de verificación de la ubicación física del expediente..</t>
  </si>
  <si>
    <t>Asignar roles y privilegios por persona  y serie documental para acceder al sistema de verificación de la ubicación física del expediente.</t>
  </si>
  <si>
    <t>Manipulación indebida de la información con el fin de obtener un beneficio particular.</t>
  </si>
  <si>
    <t>Revisar la consistencia de la información mediante confrontación de los datos verificables contra fuentes de información y solicitar ajustes al profesional cuando se encuentren inconsistencias.</t>
  </si>
  <si>
    <t>Exigir la firma, al momento de la vinculación, de la declaración de aceptación de la política de seguridad de la información, en el cual el firmante se compromete a dar cumplimiento  a:  No copiar, ni extraer información, así mismo a que su uso será para propósitos institucionales, aún después de finalizada la relación contractual.</t>
  </si>
  <si>
    <t>Verificar mensualmente una muestra de los registros asignados contra los gestionados asegurando que estos últimos tengan el visto bueno del revisor</t>
  </si>
  <si>
    <t>Demandas en contra de la entidad.
Deterioro de la imagen de la entidad.</t>
  </si>
  <si>
    <t>Continuo</t>
  </si>
  <si>
    <t>Esporádico</t>
  </si>
  <si>
    <t>Diario</t>
  </si>
  <si>
    <t>Semanal</t>
  </si>
  <si>
    <t>Quincenal</t>
  </si>
  <si>
    <t>Mensual</t>
  </si>
  <si>
    <t>Bimestral</t>
  </si>
  <si>
    <t>Trimestral</t>
  </si>
  <si>
    <t>Semestral</t>
  </si>
  <si>
    <t>Anual</t>
  </si>
  <si>
    <t>Recursos</t>
  </si>
  <si>
    <t>Realizar reuniones periódicas (preturnos)  y/o enviar piezas comunicativas con el fin de recordar a los funcionarios del área el cumplimiento de sus funciones en el marco de una gestión ética</t>
  </si>
  <si>
    <t>Aprobar el PAA presentado al Comité Institucional de Control Interno.</t>
  </si>
  <si>
    <t>Presentar y aclarar el informe preliminar entre auditor y auditado, en los casos que se requiera.</t>
  </si>
  <si>
    <t>Revisiones en hoja de cálculo  (punteo funcionario a funcionario) de la nómina.</t>
  </si>
  <si>
    <t>Realizar reuniones periódicas  (preturnos) y/o enviar piezas comunicativas con el fin de recordar a los funcionarios de las oficinas de gestión del servicio y educación tributaria, la responsabilidad disciplinaria y sus consecuencias, ante la recepción de dádivas por el servicio prestado</t>
  </si>
  <si>
    <t>* Correos electrónicos y/o  Listas de asistencia</t>
  </si>
  <si>
    <t>Trasladar o rotar funcionarios de forma discrecional entre los diferentes puntos de atención, incluido también el área administrativa</t>
  </si>
  <si>
    <t>Correo electrónico</t>
  </si>
  <si>
    <t>Consolidar en cada punto de atención la información de las referencias de pago de los formularios entregados a los contribuyentes y disponerlas en share point</t>
  </si>
  <si>
    <t>Resultados de la encuesta de satisfacción</t>
  </si>
  <si>
    <t>Segunda verificación de cumplimiento de los requisitos, 
según procedimiento 19P-09</t>
  </si>
  <si>
    <t>*Registro módulo de saneamiento SIT II</t>
  </si>
  <si>
    <t>Se registran las no conformidades y las fechas en que los procesos se encuentran en revisión y firma</t>
  </si>
  <si>
    <t>Verificación semanal de los términos de fallo</t>
  </si>
  <si>
    <t>*Seguimiento semanal de trámites 
*Reportes Bases de datos Devoluciones y  compensaciones</t>
  </si>
  <si>
    <t>Verificación semanal de los términos de fallo y que los documentos sean incorporados y descargados en el sistema de correspondencia</t>
  </si>
  <si>
    <t>Actos Administrativos</t>
  </si>
  <si>
    <t>Oficios enviados</t>
  </si>
  <si>
    <t>Se emiten memorandos para la respuesta a conceptos  y proyectos de norma</t>
  </si>
  <si>
    <t>Programar mesas de trabajo  con las áreas de la SDH que se requieran para resolver consultas</t>
  </si>
  <si>
    <t>Lista de Asistencia</t>
  </si>
  <si>
    <t>Cordis y Correos Electrónicos</t>
  </si>
  <si>
    <t>Anexos técnicos que se incluyen en el expediente contractual</t>
  </si>
  <si>
    <t>Formato 37-F,62</t>
  </si>
  <si>
    <t xml:space="preserve">Correo Electrónico </t>
  </si>
  <si>
    <t>Se renovó la póliza que asegura los bienes el día 19 de diciembre de 2017. La póliza cubre los bienes por dos(2) años) hasta el 2019</t>
  </si>
  <si>
    <t>Contrato # 170356-0-2017</t>
  </si>
  <si>
    <t>No se aceptan formatos de préstamos si no está la autorización del responsable de la información. Se pone visto bueno de verificación de envío en el flujo de trabajo del SGDEA</t>
  </si>
  <si>
    <t>Carpeta de préstamos en poder de la SGD.</t>
  </si>
  <si>
    <t>Carpeta de atención en sala en poder del Subdirector de Gestión Documental</t>
  </si>
  <si>
    <t>Los roles se asignan de acuerdo con las funciones establecidas para cada servidor público</t>
  </si>
  <si>
    <t>Respuesta a consultas (flujo de trabajo) SGDEA</t>
  </si>
  <si>
    <t>Dispositivos (lectores de huella instalados en los sitios de archivo</t>
  </si>
  <si>
    <t>Cada vez que se genera una comunicación, durante su trámite se incorpora una imagen en el SGDEA. Esto se cumple tanto para CER, CEE y CIE</t>
  </si>
  <si>
    <t>SGDEA (Serie comunicaciones oficiales)</t>
  </si>
  <si>
    <t>Validación de la Calidad de los requerimientos de Modernización Tributaria, que genere la Dirección de Impuestos de Bogotá,  por parte del equipo de ingenieros especializados en Pruebas de QA.</t>
  </si>
  <si>
    <t>Actividad "Pruebas de QA", en la aplicación Sistema de Solicitud de Requerimientos; para los requerimientos de Modernización Tributaria del componente SIT2 (Sistema de Información Tributaria).</t>
  </si>
  <si>
    <t>Verificación de la aplicación de los requerimientos de seguridad, definidos en la Guía 44-G-08 - Lineamientos de seguridad para desarrollo de software, en los  requerimientos de Modernización Tributaria, que genere la Dirección de Impuestos de Bogotá,  por parte del equipo de ingenieros especializados en Pruebas de QA.</t>
  </si>
  <si>
    <t>Remitir formato a la Dirección de Informática y Tecnología, solicitando la creación y /o activación de los usuarios en caso de ser requerido</t>
  </si>
  <si>
    <t>Formato de solicitud de creación y/o activación de usuarios en Cordis</t>
  </si>
  <si>
    <t>El(la) Jefe de Oficina efectúa la revisión y validación a las actuaciones procesales adelantadas por el abogado investigador</t>
  </si>
  <si>
    <t>Autos y  Resoluciones proferidas por la OCDI</t>
  </si>
  <si>
    <t>El original del proceso se encuentra en custodia del abogado investigador, mientras que la copia se lleva de manera virtual en carpeta compartida para la OCDI y en el WCC</t>
  </si>
  <si>
    <t>El abogado investigador relaciona en cada providencia todas las pruebas practicadas y/o allegadas durante el curso del proceso. Por su parte, el(la) Jefe de Oficina efectúa la revisión y/o validación de las mismas</t>
  </si>
  <si>
    <t xml:space="preserve">Se determina fecha y hora específico para recepción de propuestas a través de la Oficina de correspondencia, </t>
  </si>
  <si>
    <t>Cordis asignado a la propuesta recibida</t>
  </si>
  <si>
    <t>Al ingreso a la entidad todos los funcionarios suscriben un acuerdo de confidencialidad, el cual, pretende mitigar la posibilidad de que se revele información sensible en los procesos de contratación d deuda.</t>
  </si>
  <si>
    <t>Documentos en la hoja de vida de cada funcionario</t>
  </si>
  <si>
    <t>Las evidencias están soportadas en el aplicativo share point, bases de Excel y en los formatos del Producto no Conforme 06-F-15 V4, de las Oficinas de esta Subdirección.</t>
  </si>
  <si>
    <t xml:space="preserve">Los funcionarios responsables de la gestión folian y actualizan la hoja de ruta de los expedientes a su cargo, aplicando el autocontrol y  cumpliendo con el  instructivo 43-I-03 numeral 5.3.2  para la foliación de expedientes. </t>
  </si>
  <si>
    <t>Evidencias  en los  expedientes de gestión.</t>
  </si>
  <si>
    <t xml:space="preserve">Los actos administrativos son revisados previamente por los Coordinadores, confrontando los folios relacionados en los mismos, contra los soportes de los hallazgos tributarios, según  instrucciones implantadas por los jefes de Oficina. </t>
  </si>
  <si>
    <t>Evidencias  en el aplicativo share point y en los  expedientes de gestión.</t>
  </si>
  <si>
    <t xml:space="preserve">• Elaborar anteproyecto de PAA
• Aprobar el PAA por parte del Comité Institucional de Control Interno.
</t>
  </si>
  <si>
    <t xml:space="preserve">• Acta de aprobación por el Comité Institucional de Control Interno.
• Plan Anual de Auditoria.
</t>
  </si>
  <si>
    <t>Remitir por parte del auditor líder el informe preliminar,  para revisión y aprobación del Jefe de la OCI.</t>
  </si>
  <si>
    <t>Informe Preliminar firmado y enviado al área auditada.</t>
  </si>
  <si>
    <t>Valorar la respuesta del área auditada al informe preliminar.</t>
  </si>
  <si>
    <t xml:space="preserve">Informe final firmado </t>
  </si>
  <si>
    <t xml:space="preserve">El equipo auditor revisa la efectividad de las acciones propuestas, para  mitigar las deficiencias encontradas.
</t>
  </si>
  <si>
    <t xml:space="preserve">• Correo Electrónico
• Plan de mejoramiento
</t>
  </si>
  <si>
    <t>Declaración de aceptación de la Política de Seguridad de la Información firmada</t>
  </si>
  <si>
    <t>El acuerdo de corresponsabilidad se firmó por dos (2) años, del  16 de febrero de 2017 al 16 de Febrero de 2019</t>
  </si>
  <si>
    <t>Comparativo entre hoja de cálculo en Excel  llamada sistema de validación de nómina  contra  la nómina del mes anterior de acuerdo con los datos del aplicativo de historia laboral.</t>
  </si>
  <si>
    <t>Prenomina
sistema de validación de nomina</t>
  </si>
  <si>
    <t>Disponer por parte de la Oficina de Registro y Gestión de la Información a la Oficina de Inteligencia Tributaria la base de excluidos y exentos.
Entregar una muestra como programa especial a las áreas de gestión para su competencia.</t>
  </si>
  <si>
    <t xml:space="preserve">Correo Electrónico 
</t>
  </si>
  <si>
    <t>Los funcionarios de la Oficina de Control Masivo de la Subdirección de Educación Tributaria y Servicio remiten un informe consolidado de las actuaciones realizadas por cada uno de ellos mensualmente respecto a las poblaciones entregadas en los diferentes programas que ejecuta la Oficina. Una vez alimentadas las bases generales de la Oficina, se remite a los coordinadores de los diferentes grupos de la Oficina de Control Masivo los registros que se encuentran pendientes de gestión.
En lo correspondiente al visto bueno del revisor, el jefe de la Oficina de Control Masivo previo a firmar los diferentes actos administrativos proferidos por la Oficina, se cerciora que las actuaciones sujetas a su firma tengan el visto bueno del revisor.</t>
  </si>
  <si>
    <t>Correos electrónicos</t>
  </si>
  <si>
    <t>Los funcionarios de la Oficina de Control Masivo de la Subdirección de Educación Tributaria y Servicio remiten un informe consolidado de las actuaciones realizadas por cada uno de ellos mensualmente respecto a las poblaciones entregadas en los diferentes programas que ejecuta la Oficina. Una vez alimentadas las bases generales de la Oficina, se remite a los coordinadores de los diferentes grupos de la Oficina de Control Masivo los registros que se encuentran pendientes de gestión.</t>
  </si>
  <si>
    <t xml:space="preserve">Con el fin de evitar alteraciones del contenido de los actos administrativos proferidos por la Oficina de Control Masivo, una vez revisados los mismos por los funcionarios asignados por el jefe de la Oficina de Control Masivo, estos incorporan visto bueno en cada uno de los folios del acto administrativo, tarea que realiza igualmente el jefe de Oficina. </t>
  </si>
  <si>
    <t>Firma en los actos administrativos proferidos</t>
  </si>
  <si>
    <t>Los funcionarios de la Oficina de Control Masivo dan uso de la herramienta Share Point para revisión de los actos administrativos proferidos; esta herramienta, permite llevar un control de las modificaciones realizadas en los borradores de los diferentes actos administrativos proferidos, fecha de quien realizó la última modificación, cambios realizados y nombre de quien realizó la modificación.</t>
  </si>
  <si>
    <t>Evidencia en aplicativo Share Point</t>
  </si>
  <si>
    <t xml:space="preserve">Los funcionarios de la Oficina de Control Masivo dentro de los actos administrativos en la parte de análisis y argumentación,  mencionan el respectivo folio donde se encuentra la prueba que está aludiendo, como ejemplo utilizan cualquiera de las siguientes opciones:
• De acuerdo con el certificado de tradición de libertad obrante a folio 2 del expediente……
• De acuerdo con el certificado de tradición de libertad (folio 2 al 5)…..
Los revisores controlar y revisar que la motivación de los actos administrativos corresponda con el respectivo caso del expediente, es decir que la argumentación sea coherente con el proceso y con lo que arguya el contribuyente en su respuesta, en caso tal que esta exista. Dicho control también será ejercido por parte del jefe. </t>
  </si>
  <si>
    <t>Acto administrativos proferidos y expediente</t>
  </si>
  <si>
    <t>Los funcionarios de la Oficina de Control Masivo dentro de los actos administrativos en la parte de análisis y argumentación,  mencionan el respectivo folio donde se encuentra la prueba que está aludiendo, como ejemplo utilizan cualquiera de las siguientes opciones:
• De acuerdo con el certificado de tradición de libertad obrante a folio 2 del expediente……
• De acuerdo con el certificado de tradición de libertad (folio 2 al 5)….</t>
  </si>
  <si>
    <t>Expediente</t>
  </si>
  <si>
    <t>Correos electrónicos y/o  Listas de asistencia</t>
  </si>
  <si>
    <t xml:space="preserve">Retroalimentar a los orientadores tributarios en los puntos de atención sobre el cabal cumplimiento de sus labores bajo una ética profesional y lineamientos de atención
</t>
  </si>
  <si>
    <t>42-P-02</t>
  </si>
  <si>
    <t>Humanos, tecnológicos y de infraestructura.</t>
  </si>
  <si>
    <t>Tecnológicos</t>
  </si>
  <si>
    <t>Administrativos</t>
  </si>
  <si>
    <t>Humanos</t>
  </si>
  <si>
    <t>humanos</t>
  </si>
  <si>
    <t xml:space="preserve"> Recurso Humano</t>
  </si>
  <si>
    <t>Humano  y Tecnológico</t>
  </si>
  <si>
    <t>Humanos
Tecnológicos</t>
  </si>
  <si>
    <t>Número de contratos =1</t>
  </si>
  <si>
    <t>Económicos, Humanos, Tecnológicos</t>
  </si>
  <si>
    <t>Humanos, Tecnológicos</t>
  </si>
  <si>
    <t>Indicadores del SGC ( Comunicaciones Oficiales CEE entregadas y Comunicaciones Oficiales CER entregadas)</t>
  </si>
  <si>
    <t>1) Equipo de ingenieros de Pruebas QA
2) Aplicación Sistema de Solicitud de Requerimientos</t>
  </si>
  <si>
    <t>numero de certificaciones revisadas / total de certificaciones suscritas</t>
  </si>
  <si>
    <t xml:space="preserve">N° Propuestas canalizadas a través del Sistema de Correspondencia Sobre N° Propuestas recibidas </t>
  </si>
  <si>
    <t>Aplicativo Cordis, Manual</t>
  </si>
  <si>
    <t>100% de los Funcionarios del área con acuerdos firmados</t>
  </si>
  <si>
    <t>Aplicativo Historia de Vida Laboral SDH
Registros físicos archivo Talento Humano</t>
  </si>
  <si>
    <t>El  Producto no Conforme, es medido por la relación entre:
Total de productos no conformes  sobre
el total de productos revisados</t>
  </si>
  <si>
    <t># de expedientes correctamente foliados y con hoja de ruta.</t>
  </si>
  <si>
    <t xml:space="preserve">
Humano: funcionarios coordinadores, revisores y/o Jefes, capacitados conocedores del autocontrol y aplicación del 43-I-03.
</t>
  </si>
  <si>
    <t># actos administrativos donde se relaciona rango de folios relacionados según soportes.</t>
  </si>
  <si>
    <t xml:space="preserve">Humano: funcionarios, coordinadores, revisores y/o Jefes </t>
  </si>
  <si>
    <t>Documento aprobado por parte del Comité Institucional del control Interno.</t>
  </si>
  <si>
    <t xml:space="preserve">Humanos y Tecnológicos </t>
  </si>
  <si>
    <t>No de Informes de Auditoria aprobados/No Informes Auditoria presentados</t>
  </si>
  <si>
    <t>No de Hallazgos en el informe Final de Auditoria /No de Hallazgos en el informe preliminar de Auditoria.</t>
  </si>
  <si>
    <t>Número de declaraciones firmadas/Número de declaraciones solicitadas</t>
  </si>
  <si>
    <t>Humanos: 1 persona encargada de realizar la posesión, 2 personas encargadas de la revisión y 1 persona encargada de realizar el seguimiento a la firma de la Declaración de aceptación de la Política de Seguridad de la Información.</t>
  </si>
  <si>
    <t xml:space="preserve">Humanos </t>
  </si>
  <si>
    <t>(Población entregada para gestión / población gestionada) * 100</t>
  </si>
  <si>
    <t>(Actos administrativos verificados / actos administrativos proferidos) * 100</t>
  </si>
  <si>
    <t>(Actos administrativos revisados en Share Point / actos administrativos proferidos) * 100</t>
  </si>
  <si>
    <t>(Actos administrativos revisados / actos administrativos proferidos) * 100</t>
  </si>
  <si>
    <t>Humanos
Tecnológicos</t>
  </si>
  <si>
    <t>Una vez realizados los respectivos análisis, el responsable de proceso y su equipo de trabajo manifiestan que es necesario eliminar el control "Socializar el marco ético Hacendario" toda vez que el mismo no lo ejecuta la dependencia y adicionalmente, consideran que no es procedente incluir este control, toda vez que no es posible medir su efectividad.</t>
  </si>
  <si>
    <t>Realizar reporte periódico por parte de los funcionarios a la jefatura de la Oficina de Gestión del Servicio respecto de las liquidaciones que se realicen de forma manual y de las referencias de pago de las liquidaciones entregadas a los ciudadanos.</t>
  </si>
  <si>
    <t>Archivos en Excel</t>
  </si>
  <si>
    <t xml:space="preserve">Adelantar dentro de la medición de percepción del servicio ( encuesta) la estrategia de cliente incógnito </t>
  </si>
  <si>
    <t>Retroalimentar a los orientadores tributarios en los puntos de atención sobre el cabal cumplimiento de sus labores bajo una ética profesional y lineamientos de atención.
Enviar a través de Outlook y/u otros medios mensajes relacionados con la ética, los principios y valores</t>
  </si>
  <si>
    <t>*Reporte base de datos - Devoluciones y compensaciones
 *Relación periódica del reparto 
*Reporte periódico CORDIS</t>
  </si>
  <si>
    <t>*Reporte periódico CORDIS
*Cruces reporte base de datos - Devoluciones y compensaciones</t>
  </si>
  <si>
    <t>Respuesta y correos electrónicos</t>
  </si>
  <si>
    <t>Consulta de Asesoría Jurídico Tributaria Resueltas en Oportunidad</t>
  </si>
  <si>
    <t>Recurso humano , Tecnológico</t>
  </si>
  <si>
    <t>El abogado sustanciador envía correo electrónico al revisor con el documento proyectado el revisor una vez con sus observaciones se lo remite nuevamente para que lo corrija y en el caso de estar bien para que lo envíe al Subdirector para su aprobación.</t>
  </si>
  <si>
    <t>Fallos de Recursos y  Revocatorias Emitidos Oportunamente</t>
  </si>
  <si>
    <t>Interés de un particular</t>
  </si>
  <si>
    <t>Humano y Tecnológico</t>
  </si>
  <si>
    <t>Cordis, página Web de la Entidad, Registro Distrital, Sistema de Gestión de la Calidad</t>
  </si>
  <si>
    <t>Número de actos administrativos expedidos conforme al manual de estilo/ Numero de proyectos de actos administrativos tramitados</t>
  </si>
  <si>
    <t>Manipular o alterar las especificaciones técnicas, criterios habilitantes, criterios de ponderación de las necesidades de contratación en favor de un proponente por parte del área responsable de definir las especificaciones.
Manipular las especificaciones técnicas de las necesidades de contratación en favor de un proponente.
Manipulación o alteración de forma malintencionada de la información en beneficio propio o de un tercero.</t>
  </si>
  <si>
    <t>Violación al principio de selección objetiva, igualdad, trasparencia y libre concurrencia
Que no se supla la necesidad del área de origen.
Detrimento patrimonial</t>
  </si>
  <si>
    <t>A medida que se asigna a los profesionales las solicitudes de contratación, se verifica que si incluye anexo técnico, se encuentre firmado por el responsable</t>
  </si>
  <si>
    <t>Revisar que los criterios habilitantes y de ponderación se definan correctamente en el formato que se defina.</t>
  </si>
  <si>
    <t>Los profesionales verifican que el formato 37-F,62 contenga la descripción de criterios habilitantes; si no es así, se solicita al área de origen ajustar</t>
  </si>
  <si>
    <t>Número de solicitudes de planeación contractual de procesos con descripción de criterios habilitantes/ número de solicitudes de planeación contractual que requerían la descripción e criterios.</t>
  </si>
  <si>
    <t xml:space="preserve">
Esta designación del funcionario se realiza una sola vez, y se cambia solo de ser necesario.
</t>
  </si>
  <si>
    <t>Acta de caja menor en poder del Subdirector Administrativo y Financiero</t>
  </si>
  <si>
    <t>Generar una imagen de las comunicaciones EE-ER , con código de barras que permita hacer un seguimiento de las mismas en el SGDEA- WCC.</t>
  </si>
  <si>
    <t>Afectación a  la imagen de la Oficina de Control Interno</t>
  </si>
  <si>
    <t xml:space="preserve">Solicitar la firma de la "Declaración de aceptación de la Política de Seguridad de la Información" al  momento de la posesión (Subdirección de Talento Humano).
La OACR realiza una solicitud de copia de la firma de la "Declaración de aceptación de la Política de Seguridad de la Información" a la Subdirección de Talento Humano para validar la firma de la misma en las últimas vinculaciones, de manera aleatoria.
</t>
  </si>
  <si>
    <t>Carpeta del acuerdo de corresponsabilidad en poder del gestor Ambiental de la SDH</t>
  </si>
  <si>
    <t>De acuerdo con lo establecido, en el periodo se han incluido las clausulas de disposición final de residuos en los contratos que lo ameritan</t>
  </si>
  <si>
    <t xml:space="preserve">Anexos en Excel en las Actas de Giro de Impuestos y ATC de Devoluciones. Para las capacitaciones se tienen las planillas de asistencia y circular con la información requerida. </t>
  </si>
  <si>
    <t>Los Documentos se encuentran en el archivo de la Dirección de Talento Humano.</t>
  </si>
  <si>
    <t>Formato 65-F-14 GC para realizar la solicitud</t>
  </si>
  <si>
    <t>Verificación con el contratista de correspondencia sobre PQRS enviadas a radicar en cordis a través de los canales de acceso que administra la  OAC</t>
  </si>
  <si>
    <t>Control dual ejecutado por la Jefe, Asesor y/o profesional de la OACR.</t>
  </si>
  <si>
    <t>Correos electrónicos, VoBo sobre documentos físicos.</t>
  </si>
  <si>
    <t>Número de informes y/o reportes con control dual / número de informes y/o reportes emitidos</t>
  </si>
  <si>
    <t xml:space="preserve">No aplica tener indicador toda vez que se realiza una vez cada seis meses </t>
  </si>
  <si>
    <t xml:space="preserve">Número de consultas en sala. (Base e datos Excel del archivo central()
</t>
  </si>
  <si>
    <t>Número de solicitudes de préstamo recibidas / número de solicitudes de préstamo revisadas</t>
  </si>
  <si>
    <t>Número de solicitudes (correctamente diligenciadas) enviadas / número de solicitudes atendidas</t>
  </si>
  <si>
    <t>Número de solicitudes de consulta / Número de solicitudes atendidas</t>
  </si>
  <si>
    <t>Número de certificados de disposición final recibidos en el periodo / No certificados solicitados por la SAF en el periodo</t>
  </si>
  <si>
    <t>Número de roles asignados para la administracción del Cordis. Meta: 2</t>
  </si>
  <si>
    <t>Trámites resueltos con no conformidad  / Total tramites especiales de devolución radicados</t>
  </si>
  <si>
    <t>Trámites resueltos con no conformidad por oportunidad / Total tramites especiales de devolución radicados</t>
  </si>
  <si>
    <t>Total de trámites resueltos y descargados del sistema de correspondencia CORDIS / Total de trámites resueltos</t>
  </si>
  <si>
    <t>Informacón validada a pagar/total impuestos pagados</t>
  </si>
  <si>
    <t>Humanos 
Tenológicos</t>
  </si>
  <si>
    <t>Piedad Cristina Mogollon Sánchez</t>
  </si>
  <si>
    <t xml:space="preserve">Solicitudes de saneamiento que cumplen los requisitos del procedimiento / Solicitudes de saneamiento resueltas </t>
  </si>
  <si>
    <t xml:space="preserve">Humanos
Tecnológicos </t>
  </si>
  <si>
    <t>Las acciones establecidas para mitigar los riesgos de corrupción asociados al CPR-23 son dinámicas, dependen de la gestión y por tanto no es posible establecer valores (metas) para los denominadores que se asociarían a cada acción.</t>
  </si>
  <si>
    <t>Tecnológicos
Humanos</t>
  </si>
  <si>
    <t>Número de requerimientos con pruebas de QA ejecutadas / Número de requerimientos de modernización tributaria con pruebas de QA programadas
Fuente de información:  Sistema de Solicitud de Requerimientos</t>
  </si>
  <si>
    <t>Humanos                          
Físicos</t>
  </si>
  <si>
    <t>Humanos                          
Técnicos</t>
  </si>
  <si>
    <t>Falsificar una comunicación radicada por el aplicativo CORDIS una vez impresa.</t>
  </si>
  <si>
    <t>Detrimento por mal manejo en los perfiles de los funcionarios.</t>
  </si>
  <si>
    <t>Fuga de información</t>
  </si>
  <si>
    <t>Modificar información de los programas a ejecutar por la DIB.</t>
  </si>
  <si>
    <t>Administrar indebidamente el erario público</t>
  </si>
  <si>
    <t>CPR-09, CPR-12, CPR-13, CPR-14, CPR-74, CPR-81, CPR-82, CPR-83, CPR-84, CPR-90</t>
  </si>
  <si>
    <t>Entregar a terceros información privilegiada que se maneja en los procesos de la gestión de inversiones.</t>
  </si>
  <si>
    <t>Favorecer a una entidad financiera en los procesos de selección de las convocatorias que adelanta la DDT, para la administración de los recursos públicos.</t>
  </si>
  <si>
    <t>Buscar beneficio particular o de un tercero.</t>
  </si>
  <si>
    <t>Presiones internas o externas.</t>
  </si>
  <si>
    <t>Incumplimiento al procedimiento de gestión de solicitudes.</t>
  </si>
  <si>
    <t>No validación  de la información de la solicitud desde la dependencia de origen.</t>
  </si>
  <si>
    <t xml:space="preserve">Generar menores rendimientos financieros y favorecer a terceros.
</t>
  </si>
  <si>
    <t xml:space="preserve">
Generar menores rendimientos financieros</t>
  </si>
  <si>
    <t>Verificar la aplicación permanente de la Resolución  SDH-000324 del 29/12/2017 "Por la cual se establecen las directrices especiales de seguridad que deberán observarse en la Gestión Integral de Tesorería a cargo de la Secretaría Distrital de Hacienda".</t>
  </si>
  <si>
    <t>Se profirió la Resolución SDH-428 de 2016 "Por medio de la cual se adopta el procedimiento general para la celebración de contratos o convenios con instituciones financieras, necesarios para el manejo de recursos por parte de la Dirección Distrital de Tesorería"</t>
  </si>
  <si>
    <t>Dentro de las convocatorias se incluye un capítulo que define desde el inicio los criterios de selección y la calificación o ponderación de  cada criterio</t>
  </si>
  <si>
    <t>La calificación de las entidades financieras esta debidamente segregada, entre la Subdirección de Planeación Financiera e Inversiones, la Subdirección de Operación Financiera y la Subdirección de Asuntos Contractuales.</t>
  </si>
  <si>
    <t>Normativamente se estableció que el Tesorero Distrital debe informar a todas las entidades financieras participantes el resultado de la convocatoria. Quienes si lo desean, pueden solicitar revisar los resultados obtenidos.</t>
  </si>
  <si>
    <t>Validar que las valoraciones dadas a las entidades financieras se encuentren acorde con la calificación dada por Subdirección de Planeación Financiera e Inversiones, la Subdirección de Operación Financiera y la Subdirección de Asuntos Contractuales.</t>
  </si>
  <si>
    <t xml:space="preserve"> Resolución SDH-428 de 2016
Contratos o convenios con instituciones financieras</t>
  </si>
  <si>
    <t>Convocatorias</t>
  </si>
  <si>
    <t>Trazabilidad de calificación de entidades financieras</t>
  </si>
  <si>
    <t>Comunicaciones dirigidas a entidades financieras participantes en la convocatoria, informando el resultado de la misma.</t>
  </si>
  <si>
    <t>Humanos, tecnológicos</t>
  </si>
  <si>
    <t>TRANSVERSAL A LOS PROCESOS DE LA DDT - CPS-04</t>
  </si>
  <si>
    <t>Administrar con seguridad, oportunidad y confiabilidad los recursos del Tesoro Distrital mediante la determinación de su disponibilidad, su recaudo e inversión, para minimizar el riesgo financiero y operacional y maximizar su rentabilidad, garantizando el cumplimiento de los compromisos adquiridos con cargo a dichos recursos</t>
  </si>
  <si>
    <t>Coordinar las acciones para dar cumplimiento a las obligaciones tributarias, en lo que respecta a la información exógena.</t>
  </si>
  <si>
    <t>Al momento de Ingresar a laborar en la SHD se firma el contrato laboral.</t>
  </si>
  <si>
    <t>Firma del contrato laboral en el cual está inmersa una cláusula relacionada con la confidencialidad que se debe guardar respecto de la información clasificada como tal.</t>
  </si>
  <si>
    <t>SolicItar a Talento humano, la confirmación que los funcionarios que son asignados a la Oficna, cumplieron con la frima del contrato de trabajo donde se enuncia la cláusula de confidencialidad.</t>
  </si>
  <si>
    <t>Retroalimentar a los orientadores tributarios en los puntos de atención sobre el cabal cumplimiento de sus labores bajo una ética profesional y lineamientos de atención.
 Enviar a través de Outlook y/u otros medios mensajes relacionados con la ética, los principios y valores.
Realizar visita de cliente incógnito a los puntos de atención.</t>
  </si>
  <si>
    <t>Una vez efectuados los respectivos análisis en términos de riesgos, causas y controles, se adicionó una acción que se realiza al primer control del riesgo R26, asimismo, se ajustaron los indicadores en torno a la mejora continua y  la redacción de las acciones pasan al campo del control y de éste a las acciones de control para el riesgo 15 .</t>
  </si>
  <si>
    <t>Número de liquidaciones de impuestos entregadas al contribuyente con omisión o inexactitud de sanción e intereses  ajenas a circunstancias técnicas del liquidador/No Total de liquidaciones</t>
  </si>
  <si>
    <t>Nro. De casos reportados o detectados de entrega a ciudadanos de información reservada  sin el lleno de los requisitos/total ciudadanos atendidos</t>
  </si>
  <si>
    <t xml:space="preserve">Verificar el cumplimiento de las condiciones establecidas en el procedimiento para el campo a corregir.              </t>
  </si>
  <si>
    <t xml:space="preserve">Realizar verificación de lo saneado mediante una segunda digitación  de un analista distinto a quien fue asignado el caso </t>
  </si>
  <si>
    <t>Diligenciar formato 43-F.27 o 43-F,30</t>
  </si>
  <si>
    <t>Hoja de ruta 43-F.27 y 43-F.30 diligenciadas</t>
  </si>
  <si>
    <t>Revisión de firma del jefe
Realizar validaciones aleatorias por parte del jefe</t>
  </si>
  <si>
    <t>Construcción de comunicados para informar/recordar los controles para levantamiento de medidas cautelares (con destino a entidades correspondientes)</t>
  </si>
  <si>
    <t>Poner visto bueno del Jefe de Oficina a cada página del acto administrativo en señal de revisión</t>
  </si>
  <si>
    <t>Actos Administrativos con visto bueno del jefe en cada página</t>
  </si>
  <si>
    <t>Una vez efectuados los respectivos análisis,  no se  identificaron cambios en los riesgos de corrupción, así como tampoco en las mediciones de probabilidad e impacto inherentes. Al revisar los controles y la evaluación de su nivel de efectividad, no se presentaron cambios. Se ajustó la redacción de las acciones que se desarrollan en torno a los controles establecidos para la mitigación de los riesgos de corrupción.</t>
  </si>
  <si>
    <t>Administrar la seguridad jurídica en el ciclo tributario, gestionando la prevención y/o mitigación de la ocurrencia del riesgo antijurídico, de conformidad con las políticas institucionales fijadas para el efecto por la Secretaria Distrital de Hacienda</t>
  </si>
  <si>
    <t>Auditar los fallos proferidos por la oficina de recursos tributarios en un 20% trimestralmente por parte de la Subdirección Jurídico Tributaria.</t>
  </si>
  <si>
    <t>Validar que todas las solicitudes de conceptos o consultas para emitir memorandos de respuesta y/o proyectos de norma se reciban de manera fisica.</t>
  </si>
  <si>
    <t>El abogado sustanciador envía correo electrónico al revisor con el documento proyectado, el revisor una vez con sus observaciones se lo remite nuevamente para que lo corrija y en el caso de estar bien para que lo envíe al Subdirector para su aprobación final.</t>
  </si>
  <si>
    <t>Memorandos
Correo electrónico</t>
  </si>
  <si>
    <t>Una vez aprobado por el revisor el funcionario que loproyecto lo remite al Subdirector para su aprobación final mediante correo electrónico</t>
  </si>
  <si>
    <t>Aprobado por el revisor el funcionario que lo responde lo remite a  Subdirector para su aprobación mediante correo electrónico.</t>
  </si>
  <si>
    <r>
      <t>Una vez efectuada la revisión,  no se  identificaron cambios en los riesgos, causas y controles de corrupción, tampoco en las mediciones de probabilidad e impacto, se ajusta redacción en acciones asociadas al control e indicadores, se cambia el porcentaje del 5% al 20% en el control .."</t>
    </r>
    <r>
      <rPr>
        <b/>
        <i/>
        <sz val="11"/>
        <color theme="1"/>
        <rFont val="Arial"/>
        <family val="2"/>
      </rPr>
      <t>Auditar los fallos proferidos por la oficina de recursos tributarios en un 20% trimestralmente por parte de la subdirección jurídico tributaria</t>
    </r>
    <r>
      <rPr>
        <sz val="11"/>
        <color theme="1"/>
        <rFont val="Arial"/>
        <family val="2"/>
      </rPr>
      <t>".
Se elimina el indicador de alineación jurídica</t>
    </r>
  </si>
  <si>
    <t>N/A</t>
  </si>
  <si>
    <t>El Subdirector Jurídico de Hacienda en la asignación del trámite de todo Proyecto de Acto Administrativo emitirá instrucciones para su estudio.
Revisar y aprobar que los considerandos y la exposición de motivos de los proyectos de actos administrativos estén conforme a derecho.</t>
  </si>
  <si>
    <t>Cumplir con el Manual  de Estilo de la  Entidad para la elaboración de Actos Administrativos, el Formato para la elaboración de Proyectos de  Decretos adoptado por la Secretaría Jurídica Distrital en los cuales se debe indicar el nombre del servidor público que proyectó, revisó y aprobó el Acto Administrativo.
Mantener actualizado el Normograma de la Entidad relacionado con el Proceso CPR-35, con el propósito de que los funcionarios públicos al momento de proyectar, revisar y aprobar proyectos de actos administrativos de competencia de la SDH, observen todas las disposiciones que regulan su trámite, como por ejemplo el Capítulo 3 del Decreto Distrital 654 de 2011 "“SOBRE LA PUBLICACIÓN Y EXPEDICIÓN DE LOS ACTOS ADMINISTRATIVOS EN EL DISTRITO CAPITAL”; la Resolución 242 de 2005, por medio del la cual la SDH estableció los parámetros para la expedición de los actos administrativos"</t>
  </si>
  <si>
    <t xml:space="preserve">
Número de mesas de trabajo realizadas para de decidir sobre proyectos de actos administrativos / Numero de mesas de trabajo programadas para de decidir sobre proyectos de actos administrativos
</t>
  </si>
  <si>
    <t xml:space="preserve">Revisar y validar roles  y  privilegios solicitados, así como el funcionario autorizado para  dicha solicitud.  </t>
  </si>
  <si>
    <t>Restringir el número de funcionarios a cargo del trámite de asignación de roles y privilegios.</t>
  </si>
  <si>
    <t>Restringir el número de funcionarios a cargo de administración del MAO.</t>
  </si>
  <si>
    <t>Recibir la solicitud de asignación de roles y privilegios y registrar el formato de administración de cuentas de usuarios 65-F.14, confrontando la información contra la matriz de referencia donde se encuentran establecidos los roles por oficinas.</t>
  </si>
  <si>
    <t xml:space="preserve"> Formato de administración de cuentas de usuarios 65-F.14
Correos electrónicos de personal autorizado.</t>
  </si>
  <si>
    <t>Una vez efectuados los respectivos análisis y actualizadas las evaluaciones, el responsable de proceso y su equipo de trabajo concluyeron que no se han presentado cambios en los riesgos, causas, consecuencias, los controles, acciones e indicadores fueron ajustados de acuerdo a la realidad operativa del CPR-39.</t>
  </si>
  <si>
    <t>No de solicitudes enviadas a la DIT/No de solicitudes recibidas de las demás áreas.</t>
  </si>
  <si>
    <t>Una vez efectuados los respectivos análisis y actualizadas las evaluaciones, el responsable de proceso y su equipo de trabajo señalaron  que  hay un control adicional para incluir, el cual corresponde a "Controlar movimiento de entrada y salida de bienes ya sea internos o externos" para el cual se identificaron las acciones asociadas al control, el indicador y los recursos.</t>
  </si>
  <si>
    <t>Arqueo sorpresa (no avisado) durante el semestre</t>
  </si>
  <si>
    <t>Arqueo semestral</t>
  </si>
  <si>
    <t>Pérdida de bienes de consumo</t>
  </si>
  <si>
    <t xml:space="preserve">Continuamente se llevan a cabo acciones para que los contratistas cumplan adecuadamente con los contratos y los recursos se manejen de acuerdo con el principio de austeridad.  </t>
  </si>
  <si>
    <t>Carpeta de seguimiento de contrato en poder de los supervisores de los contratos de servicio  a cargo de la SAF.</t>
  </si>
  <si>
    <t>Informes periódicos de supervisión(en relación con los inventarios físicos de consumo y los bienes de almacén)</t>
  </si>
  <si>
    <t>Una vez efectuados los respectivos análisis y actualizadas las evaluaciones, el responsable de proceso y su equipo de trabajo concluyeron que era necesario cambiar el nombre del riesgo R29, así como también modificar la causa que lo origina. Se modificó el indicador</t>
  </si>
  <si>
    <t>Autorizar por escrito la consulta en sala por parte del responsable de la información.
Acompañar la consulta por funcionario de la Subdirección de Gestión Documental.</t>
  </si>
  <si>
    <t>Autorizar por escrito el préstamo de expedientes que reposan en el Archivo Central, por parte del responsable de la información.</t>
  </si>
  <si>
    <t>No se aceptan formatos de préstamo si no está la autorización del responsable de la información. Se pone visto bueno de verificación de envío en el flujo de trabajo del SGDEA</t>
  </si>
  <si>
    <t>Aplicar procesos de digitalización que permita salvaguarduar el documento original físico.</t>
  </si>
  <si>
    <t>solicitud de asignación de roles y series en SGDEA</t>
  </si>
  <si>
    <t>Los sitos de archivo cuentan con dispositivo de identificación (lector de huella o tarjeta de proximidad)
Servicio de vigilancia.</t>
  </si>
  <si>
    <t>No de consultas al archivo aprobadas/No de solicitudes de consulta en sala</t>
  </si>
  <si>
    <t>Número de sitio de archivo con dispositivo de identificación o servicios de vigilancia / número de sitios de archivo</t>
  </si>
  <si>
    <t>Dispositivos (lectores de huella )instalados en los sitios de archivo</t>
  </si>
  <si>
    <t>Número de sitios de archivo con dispositivo de identificación o servicios de vigilancia / número de sitios de archivo</t>
  </si>
  <si>
    <t>Una vez efectuados los respectivos análisis,  el responsable de proceso y su equipo de trabajo ajustaron la redacción de los dos primeros controles del riesgo R4, asimismo, para el riesgo R28 se ajustó la redacción de los dos primeros controles y, en el R24 se ajustó la redacción del segundo control. Se modificó la acción respecto del segundo y cuarto control del riesgo R4, se ajustó la información de los registros asociados a las acciones del control sobre el riesgo R4.
Con respecto al riesgo R28,  se modificó la redacción de las acciones asociadas al control, así como la información del registro de las mencionadas acciones y los indicadores de los controles
Respecto del riesgo R24, se modifica la primera acción, se ajustó la información correspondiente al segundo registro del mencionado riesgo, se ajustó la información consignada en el primer indicador del riesgo de la referencia.
Se modifica el nombre del riesgo R23</t>
  </si>
  <si>
    <t>Una vez efectuados los respectivos análisis y revisiones a las evaluaciones de riesgo inherente, el responsable de proceso y su equipo de trabajo concluyeron que no se han presentado cambios en los riesgos, causas, consecuencias y controles, así como tampoco se realizaron cambios en las evaluaciones de los controles establecidos para la mitigación de las causas de los riesgos. Se validaron indicadores y no se realizaron cambios a los mismos.</t>
  </si>
  <si>
    <t>Número de requerimientos con pruebas de QA ejecutadas/ Número de requerimientos de modernización tributaria con pruebas de QA programada
Fuente de información:  Sistema de Solicitud de Requerimientos</t>
  </si>
  <si>
    <t>Como resultado de la inclusión de las clausulas de disposición final en contratos, se cuenta con certificados de disposición final en poder del Gestor Ambiental de la SDH.</t>
  </si>
  <si>
    <t>Una vez efectuados los respectivos análisis y revisadas las evaluaciones, el responsable de proceso y su equipo de trabajo concluyeron que no se han presentado cambios en los riesgos, causas, consecuencias y controles,  se realizó un cambios en el registro del segundo control</t>
  </si>
  <si>
    <t>Número de acuerdos de corresponsabilidad</t>
  </si>
  <si>
    <t>Manipular la información de las novedades que inciden en la liquidación de nomina.</t>
  </si>
  <si>
    <t>Interés económico del funcionario o de un tercero.</t>
  </si>
  <si>
    <t>Una vez efectuados los respectivos análisis y actualizadas las evaluaciones, el responsable de proceso y su equipo de trabajo concluyeron que era pertinenete cambiar el nombre del riesgo R10 y de la causa asociada al mismo.
Se redefine el indicador</t>
  </si>
  <si>
    <t>No de novedades alteradas aplicadas en la nomina / No total de novedades</t>
  </si>
  <si>
    <t>Modificar información  de los programas a ejecutar por la DIB</t>
  </si>
  <si>
    <t>Verifcar la consistencia de las marcas de excluidos y exentos.</t>
  </si>
  <si>
    <t>Designar un grupo especial para la ejecución del modelo de priorización.</t>
  </si>
  <si>
    <t>Restringir el acceso a la información exclusivamente al grupo encargado de ejecutar el modelo de  priorización  de la gestión de cobro de la DIB</t>
  </si>
  <si>
    <t>Solicitar mediante formato establecido 65-F-14 la asignación de roles.</t>
  </si>
  <si>
    <t>Acta de Reunión Trabajo de Oficina de Inteligencia Tributaria, mediante la cual es designado el número de funcionarios que ejecutarán el modelo de priorización de la gestión de cobro de la DIB</t>
  </si>
  <si>
    <t>No de roles solicitados/No de roles asignados.</t>
  </si>
  <si>
    <t>registros de excluidos y exentos entregada/registros de exentos y excluidos verificados.</t>
  </si>
  <si>
    <t>Funcionarios designados/Funcionarios del área</t>
  </si>
  <si>
    <t>Una vez efectuados los respectivos análisis y actualizadas las evaluaciones, el responsable de proceso y su equipo de trabajo concluyeron que era pertinente eliminar el riesgo R34 "Marcar un objeto como excluido o exento  cuando no reúne las características para serlo", se modificaron los controles.
Se modificaron las acciones asociadas a los controles 1 y 3.
Se modificaron los indicadores</t>
  </si>
  <si>
    <t>Realizar las respectivas verificaciones para paso a firma del jefe y revisión aleatoria por éste último cada vez que se generen actos administrativos.
 Incorporar visto bueno del Jefe y el Revisor en cada uno de los folios.</t>
  </si>
  <si>
    <r>
      <t>Una vez efectuados los respectivos análisis y actualizadas las evaluaciones, el responsable de proceso y su equipo de trabajo concluyeron que no se han presentado cambios en los riesgos, causas, consecuencias,  controles y calificaciones, se ajusta control ..."</t>
    </r>
    <r>
      <rPr>
        <b/>
        <sz val="11"/>
        <color theme="1"/>
        <rFont val="Arial"/>
        <family val="2"/>
      </rPr>
      <t>Foliar los expedientes y mantener la hoja de ruta actualizada</t>
    </r>
    <r>
      <rPr>
        <sz val="11"/>
        <color theme="1"/>
        <rFont val="Arial"/>
        <family val="2"/>
      </rPr>
      <t>" quitando la aclaración de en tinta negra por sugerencia de control interno.</t>
    </r>
  </si>
  <si>
    <t>Brindar atención a los usuarios, partes interesadas y la ciudadanía en general, promoviendo la participación y asegurando la prestación de servicios con oportunidad, confiabilidad y calidez.</t>
  </si>
  <si>
    <t>Divulgar, omitir o retardar información reservada respecto de quejas en contra de servidores y/o contratistas que prestan servicios en la SDH.</t>
  </si>
  <si>
    <t>Verificar el registro de las PQRS en el sistema de gestión de la entidad y en el sistema distrital de quejas y soluciones.</t>
  </si>
  <si>
    <t>Número de  contratos de trabajo / Numero de funcionarios incorporados</t>
  </si>
  <si>
    <t>No. PQRS por canales / No. PQRS radicados en Cordis
No. De quejas, reclamos y sugerencias por canales/sobre el número de quejas, reclamos y sugerencias regsitradas en SDQS</t>
  </si>
  <si>
    <t>Una vez efectuados los respectivos análisis y actualizadas las evaluaciones, el responsable de proceso y su equipo de trabajo, se modificó el nombre del riesgo R14, se cambió el control del riesgo R37.
Se redefinió el segundo indicador</t>
  </si>
  <si>
    <t>Acción a cargo de la Subdirección de Talento Humano, que hace parte de los documentos al momento de incorporación de personal
Al momento de Ingresar a laborar en la SHD se firma el contrato laboral.</t>
  </si>
  <si>
    <t>Una vez efectuados los respectivos análisis y actualizadas las evaluaciones, el responsable de proceso y su equipo de trabajo concluyeron que  no se presentaron cambios en el riesgo de corrupción identificado en el proceso CPR-47.</t>
  </si>
  <si>
    <t>Una vez efectuados los respectivos análisis, el responsable de proceso y su equipo de trabajo, concluyen que una vez revisado el riesgo, la causa, el control, las calificaciones de riesgo inherente y riesgo residual, no se presentan cambios en el riesgo de corrupción identificado.</t>
  </si>
  <si>
    <t>Revisar que los datos registrados en la certificación se ajusten a los documentos que reposan en la subdirección. Labor realizada por un funcionario diferente a quien elaboró la certificación.</t>
  </si>
  <si>
    <t>Planilla de control 52.f-17
Producto no conforme</t>
  </si>
  <si>
    <t>Humanos 
Tecnológicos</t>
  </si>
  <si>
    <t>Una vez efectuados los respectivos análisis y actualizadas las evaluaciones, el responsable de proceso y su equipo de trabajo concluyeron que no se han presentado cambios en los riesgos, causas, consecuencias y controles. Se realizó un ajuste a la redacción de la acción sobre el control y se adicionó al registro el Producto No Conforme. Respecto de los recursos, se señalaron Humanos y Tecnológicos, contrario al señalamiento de aplicativos</t>
  </si>
  <si>
    <t>Una vez efectuados los correspondiente análisis, el responsable de proceso manifestó que se mantiene el riesgo de corrupción identificado, así como las causas, consecuencias, controles, acciones asociadas al control, registro, indicadores y recursos.</t>
  </si>
  <si>
    <t>Configuración indebida de Perfiles de usuarios en las aplicaciones.</t>
  </si>
  <si>
    <t xml:space="preserve">
Configuración indebida en las restricciones de las aplicaciones.</t>
  </si>
  <si>
    <t xml:space="preserve">
Toma de muestras aleatorias a las solicitudes.</t>
  </si>
  <si>
    <t xml:space="preserve">
Validar la atención debida de las solicitudes de acuerdo con lo establecido en el procedimiento</t>
  </si>
  <si>
    <t>Registrar evidencias reportadas en la herramienta de gestión de solicitudes.</t>
  </si>
  <si>
    <t>Una vez efectuados los respectivos análisis y actualizadas las evaluaciones, el responsable de proceso y su equipo de trabajo concluyeron que  el control del R53 queda…"
Validar la atención debida de las solicitudes de acuerdo con lo establecido en el procedimiento", se valida calificación y se ajusta indicador, tambien se actualiza la ruta para el registro de evidencias.</t>
  </si>
  <si>
    <t>N. de Solicitudes  atendidas y validadas de la muestra / Muestra de solicitudes atendidas en el trimestre</t>
  </si>
  <si>
    <t>Gestor solicitudes.
Herramienta de gestión de Solicitudes.</t>
  </si>
  <si>
    <t>Solictudes provenientes de lideres funcionales/Total de solicitudes registradas</t>
  </si>
  <si>
    <t>Información incluida en la herramienta de gestión de solicitudes</t>
  </si>
  <si>
    <t>En las  Oficinas de Fiscalización General y Grandes Contribuyentes:
 Los actos administrativos y oficios son revisados previamente por los Coordinadores,  y las inconsistencias  o errores encontrados, son registrados para el reporte mensual del Producto no Conforme formato 06-F-15 V4, dicha revisión se realiza a través de la herramienta share point  y aplicación personal del autocontrol. 
En la Oficina de Liquidación:
 Igualmente los actos administrativos son revisados previamente por los Coordinadores y las inconsistencias  o errores encontrados son registrados para el reporte  mensual del Producto no Conforme formato 06-F-15 V4, dicha revisión se realiza a través  de bases en Excel. 
Los repartos se entregan con cronograma a fin de que los funcionarios tengan presenten los términos, de igual manera se realiza seguimiento periódico para alertar posibles vencimientos.</t>
  </si>
  <si>
    <t>Humano:
Coordinadores, revisores, jefes,  capacitados.
Tecnológicos:
Para el manejo de los aplicativos, bases de control, manejo de Instructivos y formatos de calidad.</t>
  </si>
  <si>
    <t>Ejecutar las campañas, programas, actividades y acciones de determinación sobre las poblaciones asignadas por la Oficina de Inteligencia Tributaria, de acuerdo con el modelo de gestión de la Dirección Distrital de Impuestos de Bogotá, con el fin de reducir el incumplimiento y la evasión e incrementar el cumplimiento oportuno de las obligaciones tributarias, atendiendo las políticas institucionales de la SDH</t>
  </si>
  <si>
    <r>
      <t xml:space="preserve">Una vez efectuados los respectivos análisis y actualizadas las evaluaciones, el responsable de proceso y su equipo de trabajo  manifestaron la necesidad de ajustar la redacción del segundo control del riesgo R8 eliminando la aclaración </t>
    </r>
    <r>
      <rPr>
        <b/>
        <sz val="11"/>
        <color theme="1"/>
        <rFont val="Arial"/>
        <family val="2"/>
      </rPr>
      <t>"en tinta negra"</t>
    </r>
    <r>
      <rPr>
        <sz val="11"/>
        <color theme="1"/>
        <rFont val="Arial"/>
        <family val="2"/>
      </rPr>
      <t xml:space="preserve">, se elimina la causa </t>
    </r>
    <r>
      <rPr>
        <b/>
        <sz val="11"/>
        <color theme="1"/>
        <rFont val="Arial"/>
        <family val="2"/>
      </rPr>
      <t>"falta de autocontrol</t>
    </r>
    <r>
      <rPr>
        <sz val="11"/>
        <color theme="1"/>
        <rFont val="Arial"/>
        <family val="2"/>
      </rPr>
      <t>" por tratarse de un tema operativo y adicionalmente se actualiza la información del objetivo del proceso, toda vez que fue actualizado en el Sistema Integrado de Gestión (SIG)</t>
    </r>
  </si>
  <si>
    <t>Escalar al comité institucional de control interno los casos en los que no exista acuerdo entre las partes.</t>
  </si>
  <si>
    <t>06/072018</t>
  </si>
  <si>
    <t>Allan Maurice Alfisz Lopez</t>
  </si>
  <si>
    <t>Total acciones Aprobadas/Total acciones presentadas.</t>
  </si>
  <si>
    <r>
      <t xml:space="preserve">Una vez efectuado el respectivo análisis, el responsable de proceso y su equipo de trabajo manifestaron que no habra modificaciones sobre riesgos, causa, controles y calificaciones. Se redefinen los indicadores de los controles:
</t>
    </r>
    <r>
      <rPr>
        <b/>
        <sz val="11"/>
        <color theme="1"/>
        <rFont val="Arial"/>
        <family val="2"/>
      </rPr>
      <t>… "Presentar y aclarar el informe preliminar entre auditor y auditado, en los casos que se requiera."
..."Evaluar la pertinencia de las acciones de mejoramiento propuestas"</t>
    </r>
    <r>
      <rPr>
        <sz val="11"/>
        <color theme="1"/>
        <rFont val="Arial"/>
        <family val="2"/>
      </rPr>
      <t xml:space="preserve">
Se incluye la acción:
</t>
    </r>
    <r>
      <rPr>
        <b/>
        <sz val="11"/>
        <color theme="1"/>
        <rFont val="Arial"/>
        <family val="2"/>
      </rPr>
      <t>..."Escalar al comité institucional de control interno los casos en los que no exista acuerdo entre las partes".</t>
    </r>
  </si>
  <si>
    <t>Administración y custodia de originales a cargo de abogado instructor y copia virtual digitalizada en WCC.</t>
  </si>
  <si>
    <t>No existe control</t>
  </si>
  <si>
    <t>Carpeta virtual
Copia digital en WCC</t>
  </si>
  <si>
    <t>Aplicación de la política de seguridad de la información y celebración de reuniones con la Dirección de Informática y Tecnología</t>
  </si>
  <si>
    <t>Cambios de clave                                           Actas de asistencia a reuniones</t>
  </si>
  <si>
    <t>Providencias validadas/Total providencias proyectadas</t>
  </si>
  <si>
    <t>Expediente digitalizados/Expediente físicos</t>
  </si>
  <si>
    <t>Verificación de la aplicación de la política de seguridad de la información</t>
  </si>
  <si>
    <t>Tecnológicos y Humanos</t>
  </si>
  <si>
    <t>Una vez realizados los respectivos análisis, el responsable de proceso llevó a cabo el ajuste a la redacción del riesgo R33 y se moficó el control N.3
Si bien para el riesgo R47 no hay un control, la OCDI si realiza gestiones orientadas a contribuir a la mitigación del riesgo identificado.</t>
  </si>
  <si>
    <t>Utilizar de manera indebida la información asociada al proceso de defensa jurídica</t>
  </si>
  <si>
    <t>Realizar actos malintencionados en contra de la infraestructura tecnológica de la entidad, por parte de terceros y/o funcionarios</t>
  </si>
  <si>
    <t>Ejercer la defensa de los intereses de la Secretaria Distrital de Hacienda dentro de los procesos o asuntos de carácter judicial, extrajudicial y/ o administrativos en los que sea parte o tenga interés</t>
  </si>
  <si>
    <t>2708/2018</t>
  </si>
  <si>
    <t>número de procesos de contratación con especificaciones técnicas firmadas/ Numero de procesos de contratación tramitados durante el periodo que requieren anexo técnico.</t>
  </si>
  <si>
    <t>Una vez efectuados los respectivos análisis y desarrollada la mesa de trabajo, si bien éste riesgo se materializa en el proceso CPR-37, las causas son generadas a nivel transversal en todos los procesos de la entidad, cada vez que se está tramitando una contratación; en el mismo sentido, las consecuencias en caso de materializarse el riesgo, afectan de manera transversal a la entidad. No se presentan cambios en la evaluación del riesgo ni de los controles, así como tampoco en los indicadores.</t>
  </si>
  <si>
    <t>Recurso humano (Profesionales del área)</t>
  </si>
  <si>
    <t>ND</t>
  </si>
  <si>
    <t>Listas de asistencia</t>
  </si>
  <si>
    <t>Citar a mesas de trabajo con el apoderado de la defensa judicial y el líder del grupo de trabajo del respectivo impuesto</t>
  </si>
  <si>
    <t>Johanna Almeyda</t>
  </si>
  <si>
    <t>Humano</t>
  </si>
  <si>
    <t>Se identificó este nuevo riesgo en el CPR-36 y a la fecha se está en proceso de construir los indicadores, por primera vez se genera la valoración del riesgo y la evaluación de los controles</t>
  </si>
  <si>
    <t>Realizar actos malintencionados en contra de la Infraestructura Tecnológica de la entidad, por parte de  terceros y/o funcionarios.</t>
  </si>
  <si>
    <t>Exigir a los funcionarios la firma, al momento de la vinculación, de la declaración de aceptación de la política de seguridad de la información, en el cual el firmante se compromete a:  No copiar, ni extraer información, así mismo a que su uso será para propósitos institucionales, aún después de finalizada la relación contractual.</t>
  </si>
  <si>
    <t xml:space="preserve">Incluir en los contratos de prestación de servicios una clausula de confidencialidad de la información, mediante la cual se obligue al contratista a: guardar confidencialidad  sobre la información  que obtenga  de la Secretaria  en el desarrollo del objeto contractual. </t>
  </si>
  <si>
    <t>Controlar el acceso al data center a través de sistema biométrico y/o tarjeta de control de proximidad.</t>
  </si>
  <si>
    <t>Registrar ingresos al data center a través de formato  42.F-04.</t>
  </si>
  <si>
    <t>Monitorear la actividad en el data center a través de sistemas de circuito cerrado de televisión.</t>
  </si>
  <si>
    <t>Una vez efectuados los respectivos análisis, el responsable de proceso y su equipo de trabajo manifestaron que con respecto al riesgo R42 era necesario ajustar el nombre y asimismo, documentar unos controles que se vienen realizando con el propósito de mitigar la probabilidad de ocurrencia del riesgo, por tanto se cambiaron los controles que anteriormente se encontraban documentados.</t>
  </si>
  <si>
    <t>Solicitar la firma de la "Declaración de aceptación de la Política de Seguridad de la Información" al  momento de la posesión (Subdirección de Talento Humano).</t>
  </si>
  <si>
    <t>Revisar que los contratos tengan incluida la cláusula de confidencialidad de la información</t>
  </si>
  <si>
    <t>Revisar constantemente el funcionamiento del control de acceso biométrico y con tarjeta de proximidad al Data center</t>
  </si>
  <si>
    <t>Formato 42.F-04 diligenciado</t>
  </si>
  <si>
    <t>Revisar funcionamiento del Circuito Cerrado de Televisión</t>
  </si>
  <si>
    <t xml:space="preserve">Supervisar las acciones de los visitantes durante su permanencia al interior del Data Center. Cualquier anormalidad en que incurra el personal visitante, le será notificada por intermedio del  personal del Data Center, quien a su vez informará de los hechos al Subdirector de Infraestructura Tecnológica de la SDH, a fin de determinar responsabilidades
y/o consecuencias derivadas del hecho </t>
  </si>
  <si>
    <t>Notificación de anomalias en que incurran los visistantes al data Center, al Subdirector de Infraestructura Tecnológica</t>
  </si>
  <si>
    <t>Grabaciones CCTV</t>
  </si>
  <si>
    <t xml:space="preserve">Diligenciar Formato 42.F-04 </t>
  </si>
  <si>
    <t>Trazabilidad de ingresos al Data center</t>
  </si>
  <si>
    <t>Contratos firmados con cláususa de confidencialidad de la información</t>
  </si>
  <si>
    <t>Detrimento patrimonial
Investigaciones disciplinarias, penales y fiscales.
Afectación de la imagen de la entiddad.</t>
  </si>
  <si>
    <t>Buscar beneficio propio y de un tercero.</t>
  </si>
  <si>
    <t>Solicitar a la Subdirección de Asuntos Contractuales copia de la declaración suscrita por los abogados externos que presten servicios profesionales para ejercer la representación judicial, extrajudicial o administrativa, en la que manifiesten no estar asesorando o adelantando negocios o procesos judiciales contra el Distrito Capital.</t>
  </si>
  <si>
    <t>Realizar con los apoderados que ejercen la representación judicial, extrajudicial o administrativa de la entidad mesas de trabajo para establecer mejores prácticas de defensa jurídica.</t>
  </si>
  <si>
    <t>Mediante memorando se solicita a la Subdirección de Asuntos Contractuales copia de la declaración suscrita por los abogados externos que prestan servicios profesionales para ejercer la representación judicial, extrajudicial o administrativa de la entidad,  en la que manifiesten no estar asesorando o adelantado negocios o procesos judiciales contra el Distrito Capital.</t>
  </si>
  <si>
    <t>Memorando radicado en Cordis</t>
  </si>
  <si>
    <t>Validar que lo establecido en la Resolución SDH-428 de 2016 se cumpla al momento de celebrar contratos o convenios con instituciones financieras al interior de la DDT.</t>
  </si>
  <si>
    <t>Verificar que al momento de la apertura de cuentas se contemple lo establecido en la  "GUÍA METODOLÓGICA PARA LA APERTURA DE CUENTAS DE DESTINACIÓN ESPECÍFICA EN MONEDA LEGAL" al interior de la DDT.</t>
  </si>
  <si>
    <t>Verificar que en las convocatorias se incluya un capítulo específico en el que se definan los criterios de selección y la calificación o ponderación que se dará a cada uno.</t>
  </si>
  <si>
    <t>Informar a todas las entidades financieras participantes, el resultado obtenido en la convocatoria.</t>
  </si>
  <si>
    <t>Resolución SDH-000324 del 29/12/2017</t>
  </si>
  <si>
    <t>Se profirió la Resolución SDH-000324 del 29/12/2017 "Por la cual se establecen las directrices especiales de seguridad que deberán observarse en la Gestión Integral de Tesorería a cargo de la Secretaría Distrital de Hacienda".</t>
  </si>
  <si>
    <t>En conjunto la SPFI y la SOF documentaron la "GUÍA METODOLÓGICA PARA LA APERTURA DE CUENTAS DE DESTINACIÓN ESPECÍFICA EN MONEDA LEGAL", la cual esta orientada a garantizar la correcta selección de la entidad financiera que tendrá a cargo la administración de los recursos,  teniendo en cuenta elementos como la normativa, rentabilidad, el riesgo y la capacidad operativa del banco.</t>
  </si>
  <si>
    <t>Soportes de selección de entidad financiera para apertura de cuenta en Moneda Legal</t>
  </si>
  <si>
    <t>En sesión plenaria en la cual participaron los responsables de proceso y ejecutores de los mismos en la Dirección Distrital de Tesorería, llegaron a la conclusión de que para los procesos que interactuan para brindar el servicio "Gestión Integral de Tesorería", existe un riesgo transversal, el cual fue identificado como "Administrar indebidamente el erario público". Así mismo, se eliminaron los riesgos antes identificados y se trasladadaron como causas del riesgo transversal.</t>
  </si>
  <si>
    <t>William Abel Otero Millan
Victor Manuel Duque Velez
José Alexander Pérez Ramos
Lida Patricia Pérez Rodriguez
Martha Lucia Páez
Luz Amparo Quintero Linares
Diana Costanza Martínez Castillo</t>
  </si>
  <si>
    <t>Revisar expedientes debidamente foliados y mantener la hoja de ruta actualizada.</t>
  </si>
  <si>
    <t>SEGUIMIENTO OCI</t>
  </si>
  <si>
    <t>NATURALEZA DEL CONTROL</t>
  </si>
  <si>
    <t>TIENE RESPONSABLE</t>
  </si>
  <si>
    <t>ESTA DOCUMENTADO</t>
  </si>
  <si>
    <t xml:space="preserve">TIENE ESTABLECIDA LA PERIODICIDAD </t>
  </si>
  <si>
    <t>CLASE DE CONTROL (MANUAL O AUTOMÁTICO)</t>
  </si>
  <si>
    <t xml:space="preserve">EL CONTROL ES APLICADO
(Si se evidencia coloque 1 de lo contrario 0) </t>
  </si>
  <si>
    <t xml:space="preserve">SE ENCUENTRA EVIDENCIA DEL CONTROL
(Si se evidencia coloque 1 de lo contrario 0) </t>
  </si>
  <si>
    <t xml:space="preserve">EL CONTROL PREVIENE O MITIGA EL RIESGO
(Si se evidencia coloque 1 de lo contrario 0) </t>
  </si>
  <si>
    <t>EFECTIVIDAD DE LOS CONTROLES</t>
  </si>
  <si>
    <t>ACCIONES ADELANTADAS
(Si se tienen riesgos altos o extremos indique No. de SAC o SAP)</t>
  </si>
  <si>
    <t>PREVENTIVO</t>
  </si>
  <si>
    <t>JEFE</t>
  </si>
  <si>
    <t>ESPORADICO</t>
  </si>
  <si>
    <t>MANUAL</t>
  </si>
  <si>
    <t>SIEMPRE</t>
  </si>
  <si>
    <t>PROFESIONALES Y AUXILIARES</t>
  </si>
  <si>
    <t xml:space="preserve">PROFESIONALES  </t>
  </si>
  <si>
    <t>DIT</t>
  </si>
  <si>
    <t>TECNOLOGICO</t>
  </si>
  <si>
    <t>N.A.</t>
  </si>
  <si>
    <t>No</t>
  </si>
  <si>
    <t>Eventual</t>
  </si>
  <si>
    <t>Manual</t>
  </si>
  <si>
    <t>Profesional Universitario</t>
  </si>
  <si>
    <t>Si</t>
  </si>
  <si>
    <t>Procedimiento</t>
  </si>
  <si>
    <t>Guia</t>
  </si>
  <si>
    <t>Politica</t>
  </si>
  <si>
    <t>Contrato</t>
  </si>
  <si>
    <t>Automatico</t>
  </si>
  <si>
    <t>Formato</t>
  </si>
  <si>
    <t>Protocolo</t>
  </si>
  <si>
    <t>Cada que se requiere</t>
  </si>
  <si>
    <t>Cada Evento</t>
  </si>
  <si>
    <t>Permanente</t>
  </si>
  <si>
    <t>Diaria</t>
  </si>
  <si>
    <t>DEMANDA</t>
  </si>
  <si>
    <t>Automático</t>
  </si>
  <si>
    <t>VERIFICAR</t>
  </si>
  <si>
    <t>Exporádica</t>
  </si>
  <si>
    <t xml:space="preserve">Si </t>
  </si>
  <si>
    <t>A demanda</t>
  </si>
  <si>
    <t>41-P-03</t>
  </si>
  <si>
    <t>37- G-03</t>
  </si>
  <si>
    <t>mensual</t>
  </si>
  <si>
    <t>43- P-09</t>
  </si>
  <si>
    <t>M/A</t>
  </si>
  <si>
    <t>43-P-03
43-I-17</t>
  </si>
  <si>
    <t>M</t>
  </si>
  <si>
    <t>43-P-09</t>
  </si>
  <si>
    <t>Minuta de la empresa de seguridad</t>
  </si>
  <si>
    <t>43 F 06</t>
  </si>
  <si>
    <t>43-P-07</t>
  </si>
  <si>
    <t>Subdirector  Adtvo y financiero</t>
  </si>
  <si>
    <t>Contrato 16001000 de 2016.
Acuerdo de corresposabilidad</t>
  </si>
  <si>
    <t>37-G-03</t>
  </si>
  <si>
    <t>Cada Evento (Ingreso Funcionario)</t>
  </si>
  <si>
    <t>CPR35</t>
  </si>
  <si>
    <t>SECRETARÍA DISTRITAL DE HACIENDA</t>
  </si>
  <si>
    <t>Mapa de Riesgos de Corrupción - 2018</t>
  </si>
  <si>
    <t>FECHA DE PUBLICACIÓN: 14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</si>
</sst>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b/>
      <sz val="24"/>
      <color theme="1"/>
      <name val="Calibri"/>
      <family val="2"/>
      <scheme val="minor"/>
    </font>
    <font>
      <b/>
      <sz val="22"/>
      <color theme="1"/>
      <name val="Calibri"/>
      <family val="2"/>
      <scheme val="minor"/>
    </font>
    <font>
      <b/>
      <sz val="18"/>
      <color theme="1"/>
      <name val="Calibri"/>
      <family val="2"/>
      <scheme val="minor"/>
    </font>
    <font>
      <b/>
      <sz val="12"/>
      <color theme="1"/>
      <name val="Calibri"/>
      <family val="2"/>
      <scheme val="minor"/>
    </font>
    <font>
      <sz val="12"/>
      <name val="Times New Roman"/>
      <family val="1"/>
    </font>
    <font>
      <sz val="10"/>
      <name val="Arial"/>
      <family val="2"/>
    </font>
    <font>
      <b/>
      <sz val="11"/>
      <color rgb="FF0000CC"/>
      <name val="Calibri"/>
      <family val="2"/>
      <scheme val="minor"/>
    </font>
    <font>
      <b/>
      <sz val="11"/>
      <color rgb="FFC00000"/>
      <name val="Calibri"/>
      <family val="2"/>
      <scheme val="minor"/>
    </font>
    <font>
      <sz val="11"/>
      <color theme="0"/>
      <name val="Calibri"/>
      <family val="2"/>
      <scheme val="minor"/>
    </font>
    <font>
      <b/>
      <sz val="11"/>
      <color theme="0"/>
      <name val="Calibri"/>
      <family val="2"/>
      <scheme val="minor"/>
    </font>
    <font>
      <sz val="11"/>
      <name val="Arial"/>
      <family val="2"/>
    </font>
    <font>
      <sz val="11"/>
      <color theme="1"/>
      <name val="Arial"/>
      <family val="2"/>
    </font>
    <font>
      <b/>
      <sz val="12"/>
      <color theme="1"/>
      <name val="Arial"/>
      <family val="2"/>
    </font>
    <font>
      <b/>
      <sz val="16"/>
      <color theme="0"/>
      <name val="Calibri"/>
      <family val="2"/>
      <scheme val="minor"/>
    </font>
    <font>
      <b/>
      <sz val="10"/>
      <color theme="1"/>
      <name val="Arial"/>
      <family val="2"/>
    </font>
    <font>
      <sz val="9"/>
      <color indexed="81"/>
      <name val="Tahoma"/>
      <family val="2"/>
    </font>
    <font>
      <b/>
      <sz val="9"/>
      <color indexed="81"/>
      <name val="Tahoma"/>
      <family val="2"/>
    </font>
    <font>
      <b/>
      <sz val="11"/>
      <name val="Arial"/>
      <family val="2"/>
    </font>
    <font>
      <sz val="12"/>
      <color rgb="FF000000"/>
      <name val="Verdana"/>
      <family val="2"/>
    </font>
    <font>
      <sz val="11"/>
      <name val="Calibri"/>
      <family val="2"/>
      <scheme val="minor"/>
    </font>
    <font>
      <b/>
      <sz val="11"/>
      <color theme="1"/>
      <name val="Arial"/>
      <family val="2"/>
    </font>
    <font>
      <b/>
      <i/>
      <sz val="11"/>
      <color theme="1"/>
      <name val="Arial"/>
      <family val="2"/>
    </font>
    <font>
      <sz val="11"/>
      <color indexed="81"/>
      <name val="Tahoma"/>
      <family val="2"/>
    </font>
    <font>
      <sz val="10"/>
      <name val="Arial"/>
    </font>
    <font>
      <sz val="12"/>
      <color theme="1"/>
      <name val="Arial"/>
      <family val="2"/>
    </font>
    <font>
      <b/>
      <sz val="10"/>
      <name val="Arial"/>
      <family val="2"/>
    </font>
    <font>
      <sz val="11"/>
      <color indexed="8"/>
      <name val="Calibri"/>
      <family val="2"/>
    </font>
    <font>
      <sz val="10"/>
      <color theme="1"/>
      <name val="Arial"/>
      <family val="2"/>
    </font>
    <font>
      <sz val="10"/>
      <color indexed="8"/>
      <name val="Arial"/>
      <family val="2"/>
    </font>
    <font>
      <b/>
      <sz val="14"/>
      <color theme="1"/>
      <name val="Arial"/>
      <family val="2"/>
    </font>
    <font>
      <b/>
      <sz val="16"/>
      <color theme="1"/>
      <name val="Arial"/>
      <family val="2"/>
    </font>
  </fonts>
  <fills count="20">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FF0000"/>
        <bgColor indexed="64"/>
      </patternFill>
    </fill>
    <fill>
      <patternFill patternType="solid">
        <fgColor rgb="FF00CC00"/>
        <bgColor indexed="64"/>
      </patternFill>
    </fill>
    <fill>
      <patternFill patternType="solid">
        <fgColor rgb="FFFF990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indexed="44"/>
        <bgColor indexed="31"/>
      </patternFill>
    </fill>
    <fill>
      <patternFill patternType="solid">
        <fgColor theme="8" tint="0.59999389629810485"/>
        <bgColor indexed="31"/>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ck">
        <color indexed="64"/>
      </left>
      <right style="thick">
        <color indexed="64"/>
      </right>
      <top style="thick">
        <color indexed="64"/>
      </top>
      <bottom/>
      <diagonal/>
    </border>
    <border>
      <left style="thick">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style="thick">
        <color indexed="64"/>
      </left>
      <right style="thick">
        <color indexed="64"/>
      </right>
      <top/>
      <bottom style="medium">
        <color indexed="64"/>
      </bottom>
      <diagonal/>
    </border>
    <border>
      <left style="thick">
        <color indexed="64"/>
      </left>
      <right style="thin">
        <color indexed="64"/>
      </right>
      <top/>
      <bottom style="medium">
        <color indexed="64"/>
      </bottom>
      <diagonal/>
    </border>
  </borders>
  <cellStyleXfs count="9">
    <xf numFmtId="0" fontId="0" fillId="0" borderId="0"/>
    <xf numFmtId="0" fontId="6" fillId="0" borderId="0"/>
    <xf numFmtId="0" fontId="7" fillId="0" borderId="0"/>
    <xf numFmtId="0" fontId="7" fillId="0" borderId="0"/>
    <xf numFmtId="0" fontId="25" fillId="0" borderId="0" applyNumberFormat="0" applyFont="0" applyFill="0" applyBorder="0" applyAlignment="0" applyProtection="0"/>
    <xf numFmtId="0" fontId="28" fillId="18" borderId="0" applyNumberFormat="0" applyBorder="0" applyAlignment="0" applyProtection="0"/>
    <xf numFmtId="0" fontId="6" fillId="0" borderId="0"/>
    <xf numFmtId="0" fontId="7" fillId="0" borderId="0" applyNumberFormat="0" applyFont="0" applyFill="0" applyBorder="0" applyAlignment="0" applyProtection="0"/>
    <xf numFmtId="0" fontId="30" fillId="0" borderId="0">
      <alignment vertical="top"/>
    </xf>
  </cellStyleXfs>
  <cellXfs count="410">
    <xf numFmtId="0" fontId="0" fillId="0" borderId="0" xfId="0"/>
    <xf numFmtId="0" fontId="0" fillId="0" borderId="1" xfId="0" applyBorder="1"/>
    <xf numFmtId="0" fontId="0" fillId="0" borderId="0" xfId="0" applyAlignment="1">
      <alignment horizontal="center"/>
    </xf>
    <xf numFmtId="0" fontId="0" fillId="0" borderId="0" xfId="0" applyAlignment="1"/>
    <xf numFmtId="0" fontId="0" fillId="0" borderId="0" xfId="0" quotePrefix="1"/>
    <xf numFmtId="0" fontId="0" fillId="0" borderId="1" xfId="0" applyBorder="1" applyAlignment="1">
      <alignment horizontal="center" vertical="center"/>
    </xf>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vertical="center"/>
    </xf>
    <xf numFmtId="0" fontId="5" fillId="2" borderId="1" xfId="0" applyFont="1" applyFill="1" applyBorder="1" applyAlignment="1">
      <alignment horizontal="center" vertical="center" textRotation="90"/>
    </xf>
    <xf numFmtId="0" fontId="5" fillId="2" borderId="1" xfId="0" applyFont="1" applyFill="1" applyBorder="1" applyAlignment="1">
      <alignment horizontal="center" vertical="center" textRotation="90"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6" borderId="1" xfId="0" applyFill="1" applyBorder="1"/>
    <xf numFmtId="0" fontId="0" fillId="6" borderId="1" xfId="0" applyFill="1" applyBorder="1" applyAlignment="1">
      <alignment horizontal="center" vertical="center"/>
    </xf>
    <xf numFmtId="0" fontId="0" fillId="7" borderId="1" xfId="0" applyFill="1" applyBorder="1"/>
    <xf numFmtId="0" fontId="0" fillId="7" borderId="1" xfId="0" applyFill="1" applyBorder="1" applyAlignment="1">
      <alignment horizontal="center" vertical="center"/>
    </xf>
    <xf numFmtId="0" fontId="0" fillId="9" borderId="1" xfId="0" applyFill="1" applyBorder="1"/>
    <xf numFmtId="0" fontId="1" fillId="7" borderId="1" xfId="0" applyFont="1" applyFill="1" applyBorder="1" applyAlignment="1">
      <alignment horizontal="center"/>
    </xf>
    <xf numFmtId="0" fontId="0" fillId="7" borderId="1" xfId="0" applyFill="1" applyBorder="1" applyAlignment="1">
      <alignment horizontal="center"/>
    </xf>
    <xf numFmtId="0" fontId="0" fillId="7" borderId="1" xfId="0" applyNumberFormat="1" applyFill="1" applyBorder="1" applyAlignment="1">
      <alignment wrapText="1"/>
    </xf>
    <xf numFmtId="0" fontId="0" fillId="7" borderId="1" xfId="0" applyFill="1" applyBorder="1" applyAlignment="1">
      <alignment vertical="center"/>
    </xf>
    <xf numFmtId="0" fontId="10" fillId="11"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14" borderId="1" xfId="0" applyFill="1" applyBorder="1" applyAlignment="1">
      <alignment horizontal="center" vertical="center" wrapText="1"/>
    </xf>
    <xf numFmtId="0" fontId="1" fillId="6" borderId="1" xfId="0" applyFont="1" applyFill="1" applyBorder="1" applyAlignment="1">
      <alignment horizontal="center" vertical="center"/>
    </xf>
    <xf numFmtId="0" fontId="0" fillId="6" borderId="1" xfId="0" applyFill="1" applyBorder="1" applyAlignment="1">
      <alignment horizontal="center"/>
    </xf>
    <xf numFmtId="0" fontId="0" fillId="6" borderId="5" xfId="0" applyFill="1" applyBorder="1" applyAlignment="1">
      <alignment horizontal="center"/>
    </xf>
    <xf numFmtId="0" fontId="0" fillId="6" borderId="5" xfId="0" applyFill="1" applyBorder="1"/>
    <xf numFmtId="0" fontId="1" fillId="6" borderId="9" xfId="0" applyFont="1" applyFill="1" applyBorder="1" applyAlignment="1"/>
    <xf numFmtId="0" fontId="1" fillId="6" borderId="1" xfId="0" applyFont="1" applyFill="1" applyBorder="1" applyAlignment="1"/>
    <xf numFmtId="0" fontId="1" fillId="6" borderId="10" xfId="0" applyFont="1" applyFill="1" applyBorder="1" applyAlignment="1"/>
    <xf numFmtId="0" fontId="1" fillId="6" borderId="11" xfId="0" applyFont="1" applyFill="1" applyBorder="1" applyAlignment="1"/>
    <xf numFmtId="0" fontId="1" fillId="6" borderId="12" xfId="0" applyFont="1" applyFill="1" applyBorder="1" applyAlignment="1"/>
    <xf numFmtId="0" fontId="1" fillId="6" borderId="13" xfId="0" applyFont="1" applyFill="1" applyBorder="1" applyAlignment="1"/>
    <xf numFmtId="0" fontId="1" fillId="6" borderId="1" xfId="0" applyFont="1" applyFill="1" applyBorder="1" applyAlignment="1">
      <alignment horizontal="center"/>
    </xf>
    <xf numFmtId="16" fontId="0" fillId="6" borderId="1" xfId="0" quotePrefix="1" applyNumberFormat="1" applyFill="1" applyBorder="1" applyAlignment="1">
      <alignment horizontal="center"/>
    </xf>
    <xf numFmtId="0" fontId="0" fillId="6" borderId="1" xfId="0" quotePrefix="1" applyFill="1" applyBorder="1" applyAlignment="1">
      <alignment horizontal="center"/>
    </xf>
    <xf numFmtId="0" fontId="1" fillId="9" borderId="1" xfId="0" applyFont="1" applyFill="1" applyBorder="1" applyAlignment="1">
      <alignment horizontal="center"/>
    </xf>
    <xf numFmtId="0" fontId="0" fillId="9" borderId="1" xfId="0" applyFill="1" applyBorder="1" applyAlignment="1">
      <alignment horizontal="center"/>
    </xf>
    <xf numFmtId="0" fontId="1" fillId="8" borderId="0" xfId="0" applyFont="1" applyFill="1"/>
    <xf numFmtId="0" fontId="0" fillId="8" borderId="0" xfId="0" applyFill="1"/>
    <xf numFmtId="0" fontId="0" fillId="6" borderId="1" xfId="0" applyFill="1" applyBorder="1" applyAlignment="1">
      <alignment horizontal="center"/>
    </xf>
    <xf numFmtId="0" fontId="1" fillId="9" borderId="1" xfId="0" applyFont="1" applyFill="1" applyBorder="1" applyAlignment="1">
      <alignment horizontal="center" vertical="center"/>
    </xf>
    <xf numFmtId="0" fontId="0" fillId="17" borderId="1" xfId="0" applyFill="1" applyBorder="1"/>
    <xf numFmtId="0" fontId="0" fillId="4" borderId="0" xfId="0" applyFill="1"/>
    <xf numFmtId="0" fontId="2" fillId="4" borderId="0" xfId="0" applyFont="1" applyFill="1" applyAlignment="1">
      <alignment horizontal="center"/>
    </xf>
    <xf numFmtId="0" fontId="0" fillId="11" borderId="1" xfId="0" applyFill="1" applyBorder="1"/>
    <xf numFmtId="0" fontId="0" fillId="13" borderId="1" xfId="0" applyFill="1" applyBorder="1"/>
    <xf numFmtId="0" fontId="0" fillId="12" borderId="1" xfId="0" applyFill="1" applyBorder="1"/>
    <xf numFmtId="0" fontId="0" fillId="5" borderId="1" xfId="0" applyFill="1" applyBorder="1"/>
    <xf numFmtId="0" fontId="13" fillId="0" borderId="0" xfId="0" applyFont="1" applyProtection="1"/>
    <xf numFmtId="0" fontId="0" fillId="6" borderId="1" xfId="0" applyFill="1" applyBorder="1" applyAlignment="1">
      <alignment horizontal="center" vertical="center"/>
    </xf>
    <xf numFmtId="0" fontId="0" fillId="6" borderId="0" xfId="0" applyFill="1" applyBorder="1" applyAlignment="1">
      <alignment horizontal="center"/>
    </xf>
    <xf numFmtId="0" fontId="1" fillId="9" borderId="1" xfId="0" applyFont="1" applyFill="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0" fillId="0" borderId="0" xfId="0" applyBorder="1" applyAlignment="1">
      <alignment horizontal="justify" vertical="center" wrapText="1"/>
    </xf>
    <xf numFmtId="0" fontId="0" fillId="9" borderId="16" xfId="0" applyFill="1" applyBorder="1"/>
    <xf numFmtId="0" fontId="1" fillId="9" borderId="3" xfId="0" applyFont="1" applyFill="1" applyBorder="1" applyAlignment="1">
      <alignment horizontal="center" vertical="center"/>
    </xf>
    <xf numFmtId="0" fontId="1" fillId="9" borderId="3" xfId="0" applyFont="1" applyFill="1" applyBorder="1" applyAlignment="1">
      <alignment horizontal="center"/>
    </xf>
    <xf numFmtId="0" fontId="1" fillId="9" borderId="12" xfId="0" applyFont="1" applyFill="1" applyBorder="1" applyAlignment="1">
      <alignment horizontal="center" vertical="center"/>
    </xf>
    <xf numFmtId="0" fontId="1" fillId="9" borderId="11" xfId="0" applyFont="1" applyFill="1" applyBorder="1" applyAlignment="1">
      <alignment horizontal="center" vertical="center"/>
    </xf>
    <xf numFmtId="0" fontId="0" fillId="9" borderId="16" xfId="0" applyFill="1" applyBorder="1" applyAlignment="1">
      <alignment wrapText="1"/>
    </xf>
    <xf numFmtId="0" fontId="0" fillId="9" borderId="16" xfId="0" applyFill="1" applyBorder="1" applyAlignment="1">
      <alignment horizontal="center" vertical="center"/>
    </xf>
    <xf numFmtId="0" fontId="0" fillId="9" borderId="2" xfId="0" applyFill="1" applyBorder="1" applyAlignment="1">
      <alignment horizontal="center"/>
    </xf>
    <xf numFmtId="0" fontId="0" fillId="9" borderId="16" xfId="0" applyFill="1" applyBorder="1" applyAlignment="1">
      <alignment horizontal="center" wrapText="1"/>
    </xf>
    <xf numFmtId="0" fontId="0" fillId="9" borderId="1" xfId="0" applyFill="1" applyBorder="1" applyAlignment="1">
      <alignment horizontal="center" vertical="center"/>
    </xf>
    <xf numFmtId="0" fontId="2" fillId="9" borderId="2" xfId="0" applyFont="1" applyFill="1" applyBorder="1" applyAlignment="1">
      <alignment horizontal="center"/>
    </xf>
    <xf numFmtId="0" fontId="0" fillId="0" borderId="0" xfId="0"/>
    <xf numFmtId="0" fontId="13" fillId="3" borderId="1" xfId="0" applyFont="1" applyFill="1" applyBorder="1" applyProtection="1"/>
    <xf numFmtId="0" fontId="0" fillId="0" borderId="0" xfId="0" applyFill="1" applyBorder="1"/>
    <xf numFmtId="0" fontId="0" fillId="0" borderId="0" xfId="0" applyFill="1" applyBorder="1" applyAlignment="1">
      <alignment wrapText="1"/>
    </xf>
    <xf numFmtId="49" fontId="0" fillId="0" borderId="0" xfId="0" applyNumberFormat="1" applyFill="1" applyBorder="1"/>
    <xf numFmtId="0" fontId="13" fillId="3" borderId="17" xfId="0" applyNumberFormat="1" applyFont="1" applyFill="1" applyBorder="1" applyAlignment="1" applyProtection="1">
      <alignment horizontal="justify" vertical="center" wrapText="1"/>
    </xf>
    <xf numFmtId="0" fontId="13" fillId="3" borderId="1" xfId="0" applyFont="1" applyFill="1" applyBorder="1" applyAlignment="1" applyProtection="1"/>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2" fillId="0" borderId="1" xfId="0" applyFont="1" applyFill="1" applyBorder="1" applyAlignment="1" applyProtection="1">
      <alignment horizontal="center" vertical="center" wrapText="1"/>
    </xf>
    <xf numFmtId="0" fontId="12" fillId="0" borderId="1" xfId="0" applyFont="1" applyFill="1" applyBorder="1" applyAlignment="1" applyProtection="1">
      <alignment vertical="center" wrapText="1"/>
    </xf>
    <xf numFmtId="0" fontId="0" fillId="0" borderId="1" xfId="0" applyFill="1" applyBorder="1" applyAlignment="1">
      <alignment wrapText="1"/>
    </xf>
    <xf numFmtId="49" fontId="13" fillId="3" borderId="1" xfId="0" applyNumberFormat="1" applyFont="1" applyFill="1" applyBorder="1" applyAlignment="1" applyProtection="1">
      <alignment horizontal="justify" vertical="center" wrapText="1"/>
    </xf>
    <xf numFmtId="0" fontId="0" fillId="0" borderId="0" xfId="0" applyFill="1" applyBorder="1" applyAlignment="1">
      <alignment horizontal="center"/>
    </xf>
    <xf numFmtId="0" fontId="0" fillId="0" borderId="1" xfId="0" applyBorder="1" applyAlignment="1">
      <alignment horizontal="center" vertical="center"/>
    </xf>
    <xf numFmtId="0" fontId="0" fillId="0" borderId="1" xfId="0" applyBorder="1" applyAlignment="1">
      <alignment horizontal="justify" vertical="center"/>
    </xf>
    <xf numFmtId="0" fontId="0" fillId="0" borderId="1" xfId="0" applyFill="1" applyBorder="1" applyAlignment="1">
      <alignment horizontal="center" vertical="center" wrapText="1"/>
    </xf>
    <xf numFmtId="0" fontId="0" fillId="0" borderId="1" xfId="0" applyFill="1" applyBorder="1" applyAlignment="1">
      <alignment horizontal="justify" vertical="center" wrapText="1"/>
    </xf>
    <xf numFmtId="0" fontId="13" fillId="3" borderId="5" xfId="0" applyFont="1" applyFill="1" applyBorder="1" applyAlignment="1" applyProtection="1">
      <alignment vertical="center" wrapText="1"/>
    </xf>
    <xf numFmtId="0" fontId="13" fillId="3" borderId="16" xfId="0" applyFont="1" applyFill="1" applyBorder="1" applyAlignment="1" applyProtection="1">
      <alignment vertical="center" wrapText="1"/>
    </xf>
    <xf numFmtId="0" fontId="0" fillId="0" borderId="0" xfId="0"/>
    <xf numFmtId="0" fontId="0" fillId="0" borderId="0" xfId="0" applyBorder="1"/>
    <xf numFmtId="49" fontId="13" fillId="3" borderId="1" xfId="0" applyNumberFormat="1" applyFont="1" applyFill="1" applyBorder="1" applyAlignment="1" applyProtection="1">
      <alignment horizontal="center" vertical="center"/>
    </xf>
    <xf numFmtId="0" fontId="12" fillId="3" borderId="1" xfId="0" applyFont="1" applyFill="1" applyBorder="1" applyAlignment="1" applyProtection="1">
      <alignment horizontal="justify" vertical="center"/>
    </xf>
    <xf numFmtId="0" fontId="12" fillId="3" borderId="1" xfId="0" applyFont="1" applyFill="1" applyBorder="1" applyAlignment="1" applyProtection="1">
      <alignment horizontal="center" vertical="center"/>
    </xf>
    <xf numFmtId="0" fontId="13" fillId="3" borderId="1" xfId="0" applyFont="1" applyFill="1" applyBorder="1" applyAlignment="1" applyProtection="1">
      <alignment vertical="center" wrapText="1"/>
    </xf>
    <xf numFmtId="0" fontId="12" fillId="3" borderId="1" xfId="0" applyFont="1" applyFill="1" applyBorder="1" applyAlignment="1" applyProtection="1">
      <alignment vertical="center" wrapText="1"/>
    </xf>
    <xf numFmtId="0" fontId="12" fillId="3" borderId="5" xfId="0" applyFont="1" applyFill="1" applyBorder="1" applyAlignment="1" applyProtection="1">
      <alignment vertical="center" wrapText="1"/>
    </xf>
    <xf numFmtId="49" fontId="13" fillId="3" borderId="1" xfId="0" applyNumberFormat="1" applyFont="1" applyFill="1" applyBorder="1" applyAlignment="1" applyProtection="1">
      <alignment vertical="center"/>
    </xf>
    <xf numFmtId="0" fontId="13" fillId="3" borderId="1" xfId="0" applyFont="1" applyFill="1" applyBorder="1" applyAlignment="1" applyProtection="1">
      <alignment wrapText="1"/>
    </xf>
    <xf numFmtId="49" fontId="13" fillId="3" borderId="1" xfId="0" applyNumberFormat="1" applyFont="1" applyFill="1" applyBorder="1" applyAlignment="1" applyProtection="1">
      <alignment horizontal="justify" vertical="center"/>
    </xf>
    <xf numFmtId="0" fontId="13" fillId="3" borderId="5" xfId="0" applyFont="1" applyFill="1" applyBorder="1" applyAlignment="1" applyProtection="1">
      <alignment vertical="center"/>
    </xf>
    <xf numFmtId="1" fontId="13" fillId="15" borderId="1" xfId="0" applyNumberFormat="1" applyFont="1" applyFill="1" applyBorder="1" applyAlignment="1" applyProtection="1">
      <alignment vertical="center" wrapText="1"/>
    </xf>
    <xf numFmtId="0" fontId="13" fillId="15" borderId="1" xfId="0" applyFont="1" applyFill="1" applyBorder="1" applyAlignment="1" applyProtection="1">
      <alignment vertical="center" wrapText="1"/>
    </xf>
    <xf numFmtId="0" fontId="0" fillId="0" borderId="1" xfId="0" applyBorder="1" applyAlignment="1">
      <alignment horizontal="center" vertical="center"/>
    </xf>
    <xf numFmtId="0" fontId="13" fillId="15" borderId="1" xfId="0" applyFont="1" applyFill="1" applyBorder="1" applyAlignment="1" applyProtection="1">
      <alignment horizontal="center" vertical="center" wrapText="1"/>
    </xf>
    <xf numFmtId="0" fontId="13" fillId="15" borderId="5" xfId="0" applyFont="1" applyFill="1" applyBorder="1" applyAlignment="1" applyProtection="1">
      <alignment vertical="center" wrapText="1"/>
    </xf>
    <xf numFmtId="49" fontId="12" fillId="3" borderId="1" xfId="0" applyNumberFormat="1" applyFont="1" applyFill="1" applyBorder="1" applyAlignment="1" applyProtection="1">
      <alignment horizontal="justify" vertical="center"/>
    </xf>
    <xf numFmtId="0" fontId="20" fillId="0" borderId="1" xfId="0" applyFont="1" applyBorder="1" applyAlignment="1">
      <alignment horizontal="center" vertical="center"/>
    </xf>
    <xf numFmtId="0" fontId="0" fillId="0" borderId="1" xfId="0" applyBorder="1" applyAlignment="1">
      <alignment vertical="center" wrapText="1"/>
    </xf>
    <xf numFmtId="0" fontId="0" fillId="0" borderId="11" xfId="0" applyBorder="1" applyAlignment="1">
      <alignment horizontal="center" vertical="center"/>
    </xf>
    <xf numFmtId="0" fontId="13" fillId="0" borderId="16" xfId="0" applyFont="1" applyFill="1" applyBorder="1" applyAlignment="1" applyProtection="1">
      <alignment horizontal="center" vertical="center" wrapText="1"/>
    </xf>
    <xf numFmtId="0" fontId="0" fillId="0" borderId="9" xfId="0" applyBorder="1" applyAlignment="1">
      <alignment horizontal="center" vertical="center"/>
    </xf>
    <xf numFmtId="0" fontId="21" fillId="4" borderId="1" xfId="0" applyFont="1" applyFill="1" applyBorder="1" applyAlignment="1">
      <alignment horizontal="center" vertical="center"/>
    </xf>
    <xf numFmtId="0" fontId="13" fillId="4"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29" fillId="0" borderId="1" xfId="0" applyFont="1" applyFill="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29" fillId="0" borderId="1" xfId="0" applyFont="1" applyBorder="1" applyAlignment="1">
      <alignment horizontal="center" vertical="center"/>
    </xf>
    <xf numFmtId="0" fontId="0" fillId="0" borderId="12" xfId="0" applyBorder="1" applyAlignment="1">
      <alignment horizontal="center" vertical="center"/>
    </xf>
    <xf numFmtId="0" fontId="26" fillId="0" borderId="1" xfId="0" applyFont="1" applyBorder="1" applyAlignment="1">
      <alignment horizontal="center" vertical="center"/>
    </xf>
    <xf numFmtId="0" fontId="29"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0" fillId="0" borderId="9" xfId="0" applyBorder="1" applyAlignment="1">
      <alignment horizontal="center" vertical="center" wrapText="1"/>
    </xf>
    <xf numFmtId="0" fontId="13" fillId="4" borderId="9" xfId="0" applyFont="1" applyFill="1" applyBorder="1" applyAlignment="1">
      <alignment horizontal="center" vertical="center" wrapText="1"/>
    </xf>
    <xf numFmtId="0" fontId="0" fillId="4" borderId="1" xfId="0" applyFill="1" applyBorder="1" applyAlignment="1">
      <alignment horizontal="center" vertical="center" wrapText="1"/>
    </xf>
    <xf numFmtId="0" fontId="13" fillId="4" borderId="16" xfId="0" applyFont="1" applyFill="1" applyBorder="1" applyAlignment="1" applyProtection="1">
      <alignment horizontal="center" vertical="center"/>
    </xf>
    <xf numFmtId="0" fontId="7" fillId="0" borderId="1" xfId="0" applyFont="1" applyBorder="1" applyAlignment="1">
      <alignment horizontal="center" vertical="center"/>
    </xf>
    <xf numFmtId="0" fontId="29" fillId="0" borderId="1" xfId="0" applyFont="1" applyFill="1" applyBorder="1" applyAlignment="1" applyProtection="1">
      <alignment horizontal="center" vertical="center" wrapText="1"/>
    </xf>
    <xf numFmtId="0" fontId="29" fillId="0" borderId="1" xfId="0" applyFont="1" applyFill="1" applyBorder="1" applyAlignment="1" applyProtection="1">
      <alignment horizontal="justify" vertical="center" wrapText="1"/>
    </xf>
    <xf numFmtId="0" fontId="29" fillId="4" borderId="1" xfId="0" applyFont="1" applyFill="1" applyBorder="1" applyAlignment="1">
      <alignment horizontal="center" vertical="center"/>
    </xf>
    <xf numFmtId="0" fontId="29"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0" fillId="0" borderId="1" xfId="0" applyBorder="1" applyAlignment="1">
      <alignment horizontal="center" vertical="center"/>
    </xf>
    <xf numFmtId="0" fontId="12" fillId="3" borderId="5"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xf>
    <xf numFmtId="0" fontId="13" fillId="3" borderId="16" xfId="0" applyFont="1" applyFill="1" applyBorder="1" applyAlignment="1" applyProtection="1">
      <alignment horizontal="center" vertical="center"/>
    </xf>
    <xf numFmtId="1" fontId="13" fillId="15" borderId="5" xfId="0" applyNumberFormat="1" applyFont="1" applyFill="1" applyBorder="1" applyAlignment="1" applyProtection="1">
      <alignment horizontal="center" vertical="center" wrapText="1"/>
    </xf>
    <xf numFmtId="1" fontId="13" fillId="15" borderId="16" xfId="0" applyNumberFormat="1" applyFont="1" applyFill="1" applyBorder="1" applyAlignment="1" applyProtection="1">
      <alignment horizontal="center" vertical="center" wrapText="1"/>
    </xf>
    <xf numFmtId="0" fontId="13" fillId="3" borderId="5" xfId="0" applyNumberFormat="1" applyFont="1" applyFill="1" applyBorder="1" applyAlignment="1" applyProtection="1">
      <alignment horizontal="center" vertical="center"/>
    </xf>
    <xf numFmtId="0" fontId="13" fillId="3" borderId="16" xfId="0" applyNumberFormat="1"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3" fillId="3" borderId="5" xfId="0" applyFont="1" applyFill="1" applyBorder="1" applyAlignment="1" applyProtection="1">
      <alignment horizontal="center" vertical="center" wrapText="1"/>
    </xf>
    <xf numFmtId="0" fontId="13" fillId="3" borderId="16"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3" fillId="15" borderId="16"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xf numFmtId="0" fontId="13" fillId="3" borderId="5" xfId="0" applyFont="1" applyFill="1" applyBorder="1" applyAlignment="1" applyProtection="1">
      <alignment horizontal="justify" vertical="center" wrapText="1"/>
    </xf>
    <xf numFmtId="0" fontId="13" fillId="3" borderId="16" xfId="0" applyFont="1" applyFill="1" applyBorder="1" applyAlignment="1" applyProtection="1">
      <alignment horizontal="justify" vertical="center" wrapText="1"/>
    </xf>
    <xf numFmtId="14" fontId="13" fillId="3" borderId="5" xfId="0" applyNumberFormat="1" applyFont="1" applyFill="1" applyBorder="1" applyAlignment="1" applyProtection="1">
      <alignment horizontal="center" vertical="center"/>
    </xf>
    <xf numFmtId="49" fontId="13" fillId="3" borderId="16" xfId="0" applyNumberFormat="1" applyFont="1" applyFill="1" applyBorder="1" applyAlignment="1" applyProtection="1">
      <alignment horizontal="center" vertical="center"/>
    </xf>
    <xf numFmtId="0" fontId="12" fillId="3" borderId="5" xfId="0" applyFont="1" applyFill="1" applyBorder="1" applyAlignment="1" applyProtection="1">
      <alignment horizontal="justify" vertical="center" wrapText="1"/>
    </xf>
    <xf numFmtId="0" fontId="12" fillId="3" borderId="16" xfId="0" applyFont="1" applyFill="1" applyBorder="1" applyAlignment="1" applyProtection="1">
      <alignment horizontal="justify" vertical="center"/>
    </xf>
    <xf numFmtId="0" fontId="13" fillId="3" borderId="16" xfId="0" applyFont="1" applyFill="1" applyBorder="1" applyAlignment="1" applyProtection="1">
      <alignment horizontal="justify" vertical="center"/>
    </xf>
    <xf numFmtId="0" fontId="12" fillId="3" borderId="15" xfId="0" applyFont="1" applyFill="1" applyBorder="1" applyAlignment="1" applyProtection="1">
      <alignment horizontal="justify" vertical="center" wrapText="1"/>
    </xf>
    <xf numFmtId="0" fontId="12" fillId="3" borderId="1" xfId="0" applyFont="1" applyFill="1" applyBorder="1" applyAlignment="1" applyProtection="1">
      <alignment horizontal="center" vertical="center" wrapText="1"/>
    </xf>
    <xf numFmtId="14" fontId="13" fillId="3" borderId="1" xfId="0" applyNumberFormat="1" applyFont="1" applyFill="1" applyBorder="1" applyAlignment="1" applyProtection="1">
      <alignment horizontal="center" vertical="center"/>
    </xf>
    <xf numFmtId="0" fontId="13" fillId="3" borderId="1" xfId="0" applyFont="1" applyFill="1" applyBorder="1" applyAlignment="1" applyProtection="1">
      <alignment horizontal="justify" vertical="center"/>
    </xf>
    <xf numFmtId="0" fontId="0" fillId="0" borderId="0" xfId="0" applyFill="1" applyBorder="1" applyAlignment="1">
      <alignment horizontal="center"/>
    </xf>
    <xf numFmtId="0" fontId="12" fillId="3" borderId="1" xfId="0" applyFont="1" applyFill="1" applyBorder="1" applyAlignment="1" applyProtection="1">
      <alignment horizontal="justify" vertical="center" wrapText="1"/>
    </xf>
    <xf numFmtId="1" fontId="13" fillId="15" borderId="1" xfId="0" applyNumberFormat="1" applyFont="1" applyFill="1" applyBorder="1" applyAlignment="1" applyProtection="1">
      <alignment horizontal="center" vertical="center" wrapText="1"/>
    </xf>
    <xf numFmtId="0" fontId="13" fillId="3" borderId="1" xfId="0" applyNumberFormat="1" applyFont="1" applyFill="1" applyBorder="1" applyAlignment="1" applyProtection="1">
      <alignment horizontal="center" vertical="center"/>
    </xf>
    <xf numFmtId="0" fontId="13" fillId="3" borderId="1" xfId="0" applyFont="1" applyFill="1" applyBorder="1" applyAlignment="1" applyProtection="1">
      <alignment horizontal="justify" vertical="center" wrapText="1"/>
    </xf>
    <xf numFmtId="0" fontId="13" fillId="4" borderId="16" xfId="0" applyFont="1" applyFill="1" applyBorder="1" applyAlignment="1" applyProtection="1">
      <alignment horizontal="center" vertical="center" wrapText="1"/>
    </xf>
    <xf numFmtId="0" fontId="19" fillId="8" borderId="19" xfId="0" applyFont="1" applyFill="1" applyBorder="1" applyAlignment="1" applyProtection="1">
      <alignment horizontal="center" vertical="center" textRotation="90" wrapText="1"/>
    </xf>
    <xf numFmtId="0" fontId="12" fillId="3" borderId="18"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12" fillId="3" borderId="18" xfId="0" applyFont="1" applyFill="1" applyBorder="1" applyAlignment="1" applyProtection="1">
      <alignment vertical="center" wrapText="1"/>
    </xf>
    <xf numFmtId="0" fontId="14" fillId="2" borderId="28" xfId="0" applyFont="1" applyFill="1" applyBorder="1" applyAlignment="1" applyProtection="1">
      <alignment horizontal="center" vertical="center"/>
    </xf>
    <xf numFmtId="0" fontId="14" fillId="8" borderId="26" xfId="0" applyFont="1" applyFill="1" applyBorder="1" applyAlignment="1" applyProtection="1">
      <alignment horizontal="center" vertical="center"/>
    </xf>
    <xf numFmtId="0" fontId="14" fillId="8" borderId="30" xfId="0" applyFont="1" applyFill="1" applyBorder="1" applyAlignment="1" applyProtection="1">
      <alignment horizontal="center" vertical="center"/>
    </xf>
    <xf numFmtId="0" fontId="14" fillId="8" borderId="31" xfId="0" applyFont="1" applyFill="1" applyBorder="1" applyAlignment="1" applyProtection="1">
      <alignment horizontal="center" vertical="center"/>
    </xf>
    <xf numFmtId="0" fontId="14" fillId="8" borderId="32" xfId="0" applyFont="1" applyFill="1" applyBorder="1" applyAlignment="1" applyProtection="1">
      <alignment horizontal="center" vertical="center"/>
    </xf>
    <xf numFmtId="0" fontId="7" fillId="0" borderId="35" xfId="0" applyFont="1" applyFill="1" applyBorder="1" applyAlignment="1">
      <alignment horizontal="center" vertical="center"/>
    </xf>
    <xf numFmtId="0" fontId="13" fillId="3" borderId="25" xfId="0" applyNumberFormat="1" applyFont="1" applyFill="1" applyBorder="1" applyAlignment="1" applyProtection="1">
      <alignment horizontal="center" vertical="center" wrapText="1"/>
    </xf>
    <xf numFmtId="0" fontId="13" fillId="3" borderId="23" xfId="0" applyNumberFormat="1" applyFont="1" applyFill="1" applyBorder="1" applyAlignment="1" applyProtection="1">
      <alignment horizontal="justify" vertical="center" wrapText="1"/>
    </xf>
    <xf numFmtId="0" fontId="13" fillId="3" borderId="25" xfId="0" applyNumberFormat="1" applyFont="1" applyFill="1" applyBorder="1" applyAlignment="1" applyProtection="1">
      <alignment horizontal="justify" vertical="center" wrapText="1"/>
    </xf>
    <xf numFmtId="0" fontId="13" fillId="3" borderId="9" xfId="0" applyNumberFormat="1" applyFont="1" applyFill="1" applyBorder="1" applyAlignment="1" applyProtection="1">
      <alignment vertical="center" wrapText="1"/>
    </xf>
    <xf numFmtId="0" fontId="13" fillId="3" borderId="12" xfId="0" applyNumberFormat="1" applyFont="1" applyFill="1" applyBorder="1" applyAlignment="1" applyProtection="1">
      <alignment horizontal="center" vertical="center"/>
    </xf>
    <xf numFmtId="0" fontId="12" fillId="3" borderId="12" xfId="0" applyFont="1" applyFill="1" applyBorder="1" applyAlignment="1" applyProtection="1">
      <alignment horizontal="justify" vertical="center" wrapText="1"/>
    </xf>
    <xf numFmtId="0" fontId="13" fillId="3" borderId="12" xfId="0" applyFont="1" applyFill="1" applyBorder="1" applyAlignment="1" applyProtection="1">
      <alignment horizontal="justify" vertical="center" wrapText="1"/>
    </xf>
    <xf numFmtId="0" fontId="13" fillId="3" borderId="12" xfId="0" applyFont="1" applyFill="1" applyBorder="1" applyAlignment="1" applyProtection="1">
      <alignment horizontal="center" vertical="center" wrapText="1"/>
    </xf>
    <xf numFmtId="0" fontId="13" fillId="15" borderId="12" xfId="0" applyFont="1" applyFill="1" applyBorder="1" applyAlignment="1" applyProtection="1">
      <alignment horizontal="center" vertical="center" wrapText="1"/>
    </xf>
    <xf numFmtId="1" fontId="13" fillId="15" borderId="12" xfId="0" applyNumberFormat="1"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xf>
    <xf numFmtId="49" fontId="13" fillId="3" borderId="12" xfId="0" applyNumberFormat="1" applyFont="1" applyFill="1" applyBorder="1" applyAlignment="1" applyProtection="1">
      <alignment horizontal="center" vertical="center"/>
    </xf>
    <xf numFmtId="0" fontId="7" fillId="0" borderId="12" xfId="0" applyFont="1" applyBorder="1" applyAlignment="1">
      <alignment horizontal="center" vertical="center" wrapText="1"/>
    </xf>
    <xf numFmtId="0" fontId="13" fillId="3" borderId="15" xfId="0" applyFont="1" applyFill="1" applyBorder="1" applyAlignment="1" applyProtection="1">
      <alignment vertical="center" wrapText="1"/>
    </xf>
    <xf numFmtId="0" fontId="13" fillId="15" borderId="15" xfId="0" applyFont="1" applyFill="1" applyBorder="1" applyAlignment="1" applyProtection="1">
      <alignment vertical="center" wrapText="1"/>
    </xf>
    <xf numFmtId="49" fontId="12" fillId="3" borderId="16" xfId="0" applyNumberFormat="1" applyFont="1" applyFill="1" applyBorder="1" applyAlignment="1" applyProtection="1">
      <alignment horizontal="justify" vertical="center" wrapText="1"/>
    </xf>
    <xf numFmtId="0" fontId="29" fillId="0" borderId="16" xfId="0" applyFont="1" applyFill="1" applyBorder="1" applyAlignment="1">
      <alignment horizontal="center" vertical="center" wrapText="1"/>
    </xf>
    <xf numFmtId="0" fontId="29" fillId="0" borderId="16" xfId="0" applyFont="1" applyFill="1" applyBorder="1" applyAlignment="1">
      <alignment horizontal="center" vertical="center"/>
    </xf>
    <xf numFmtId="0" fontId="20" fillId="0" borderId="16" xfId="0" applyFont="1" applyBorder="1" applyAlignment="1">
      <alignment horizontal="center" vertical="center"/>
    </xf>
    <xf numFmtId="0" fontId="7" fillId="0" borderId="16" xfId="0" applyFont="1" applyBorder="1" applyAlignment="1">
      <alignment horizontal="center" vertical="center" wrapText="1"/>
    </xf>
    <xf numFmtId="0" fontId="14" fillId="2" borderId="12" xfId="0" applyFont="1" applyFill="1" applyBorder="1" applyAlignment="1" applyProtection="1">
      <alignment horizontal="center" vertical="center" textRotation="90"/>
    </xf>
    <xf numFmtId="0" fontId="14" fillId="2" borderId="12" xfId="0" applyFont="1" applyFill="1" applyBorder="1" applyAlignment="1" applyProtection="1">
      <alignment horizontal="center" vertical="center" textRotation="90" wrapText="1"/>
    </xf>
    <xf numFmtId="0" fontId="14" fillId="2" borderId="12"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xf>
    <xf numFmtId="0" fontId="27" fillId="19" borderId="11" xfId="5" applyNumberFormat="1" applyFont="1" applyFill="1" applyBorder="1" applyAlignment="1" applyProtection="1">
      <alignment horizontal="center" vertical="center" wrapText="1"/>
    </xf>
    <xf numFmtId="0" fontId="27" fillId="19" borderId="12" xfId="5" applyNumberFormat="1"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37" xfId="0" applyBorder="1" applyAlignment="1">
      <alignment horizontal="center" vertical="center"/>
    </xf>
    <xf numFmtId="0" fontId="0" fillId="0" borderId="41" xfId="0" applyBorder="1" applyAlignment="1">
      <alignment horizontal="center" vertical="center"/>
    </xf>
    <xf numFmtId="0" fontId="13" fillId="0" borderId="12" xfId="0" applyFont="1" applyBorder="1" applyAlignment="1" applyProtection="1">
      <alignment horizontal="center" vertical="center"/>
    </xf>
    <xf numFmtId="0" fontId="27" fillId="19" borderId="13" xfId="5" applyNumberFormat="1" applyFont="1" applyFill="1" applyBorder="1" applyAlignment="1" applyProtection="1">
      <alignment horizontal="center" vertical="center" wrapText="1"/>
    </xf>
    <xf numFmtId="0" fontId="32" fillId="0" borderId="19" xfId="0" applyFont="1" applyBorder="1" applyAlignment="1" applyProtection="1">
      <alignment horizontal="center" vertical="center"/>
    </xf>
    <xf numFmtId="0" fontId="32" fillId="0" borderId="0" xfId="0" applyFont="1" applyBorder="1" applyAlignment="1" applyProtection="1">
      <alignment horizontal="center" vertical="center"/>
    </xf>
    <xf numFmtId="0" fontId="15" fillId="16" borderId="1" xfId="0" applyFont="1" applyFill="1" applyBorder="1" applyAlignment="1">
      <alignment horizontal="center" vertical="center" wrapText="1"/>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31" fillId="0" borderId="19" xfId="0" applyFont="1" applyBorder="1" applyAlignment="1" applyProtection="1">
      <alignment horizontal="center" vertical="center"/>
    </xf>
    <xf numFmtId="0" fontId="31" fillId="0" borderId="0" xfId="0" applyFont="1" applyBorder="1" applyAlignment="1" applyProtection="1">
      <alignment horizontal="center" vertical="center"/>
    </xf>
    <xf numFmtId="0" fontId="32" fillId="0" borderId="19" xfId="0" applyFont="1" applyBorder="1" applyAlignment="1" applyProtection="1">
      <alignment horizontal="center" vertical="center"/>
    </xf>
    <xf numFmtId="0" fontId="32" fillId="0" borderId="0" xfId="0" applyFont="1" applyBorder="1" applyAlignment="1" applyProtection="1">
      <alignment horizontal="center" vertical="center"/>
    </xf>
    <xf numFmtId="0" fontId="12" fillId="3" borderId="18"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13" fillId="3" borderId="25" xfId="0" applyNumberFormat="1" applyFont="1" applyFill="1" applyBorder="1" applyAlignment="1" applyProtection="1">
      <alignment horizontal="justify" vertical="center" wrapText="1"/>
    </xf>
    <xf numFmtId="0" fontId="13" fillId="3" borderId="34" xfId="0" applyNumberFormat="1" applyFont="1" applyFill="1" applyBorder="1" applyAlignment="1" applyProtection="1">
      <alignment horizontal="justify" vertical="center" wrapText="1"/>
    </xf>
    <xf numFmtId="0" fontId="13" fillId="3" borderId="33" xfId="0" applyNumberFormat="1" applyFont="1" applyFill="1" applyBorder="1" applyAlignment="1" applyProtection="1">
      <alignment horizontal="justify" vertical="center" wrapText="1"/>
    </xf>
    <xf numFmtId="0" fontId="12" fillId="3" borderId="19"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xf>
    <xf numFmtId="0" fontId="13" fillId="3" borderId="16"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1" fontId="13" fillId="15" borderId="5" xfId="0" applyNumberFormat="1" applyFont="1" applyFill="1" applyBorder="1" applyAlignment="1" applyProtection="1">
      <alignment horizontal="center" vertical="center" wrapText="1"/>
    </xf>
    <xf numFmtId="1" fontId="13" fillId="15" borderId="16" xfId="0" applyNumberFormat="1"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3" fillId="3" borderId="16" xfId="0" applyFont="1" applyFill="1" applyBorder="1" applyAlignment="1" applyProtection="1">
      <alignment horizontal="center" vertical="center" wrapText="1"/>
    </xf>
    <xf numFmtId="1" fontId="13" fillId="15" borderId="15" xfId="0" applyNumberFormat="1" applyFont="1" applyFill="1" applyBorder="1" applyAlignment="1" applyProtection="1">
      <alignment horizontal="center" vertical="center" wrapText="1"/>
    </xf>
    <xf numFmtId="0" fontId="13" fillId="15" borderId="15" xfId="0" applyFont="1" applyFill="1" applyBorder="1" applyAlignment="1" applyProtection="1">
      <alignment horizontal="center" vertical="center" wrapText="1"/>
    </xf>
    <xf numFmtId="0" fontId="13" fillId="15" borderId="16" xfId="0" applyFont="1" applyFill="1" applyBorder="1" applyAlignment="1" applyProtection="1">
      <alignment horizontal="center" vertical="center" wrapText="1"/>
    </xf>
    <xf numFmtId="0" fontId="13" fillId="3" borderId="5" xfId="0" applyNumberFormat="1" applyFont="1" applyFill="1" applyBorder="1" applyAlignment="1" applyProtection="1">
      <alignment horizontal="center" vertical="center"/>
    </xf>
    <xf numFmtId="0" fontId="13" fillId="3" borderId="15" xfId="0" applyNumberFormat="1" applyFont="1" applyFill="1" applyBorder="1" applyAlignment="1" applyProtection="1">
      <alignment horizontal="center" vertical="center"/>
    </xf>
    <xf numFmtId="0" fontId="13" fillId="3" borderId="16" xfId="0" applyNumberFormat="1" applyFont="1" applyFill="1" applyBorder="1" applyAlignment="1" applyProtection="1">
      <alignment horizontal="center" vertical="center"/>
    </xf>
    <xf numFmtId="0" fontId="13" fillId="3" borderId="5" xfId="0" applyFont="1" applyFill="1" applyBorder="1" applyAlignment="1" applyProtection="1">
      <alignment horizontal="justify" vertical="center" wrapText="1"/>
    </xf>
    <xf numFmtId="0" fontId="13" fillId="3" borderId="16" xfId="0" applyFont="1" applyFill="1" applyBorder="1" applyAlignment="1" applyProtection="1">
      <alignment horizontal="justify" vertical="center" wrapText="1"/>
    </xf>
    <xf numFmtId="14" fontId="13" fillId="3" borderId="5" xfId="0" applyNumberFormat="1" applyFont="1" applyFill="1" applyBorder="1" applyAlignment="1" applyProtection="1">
      <alignment horizontal="center" vertical="center"/>
    </xf>
    <xf numFmtId="14" fontId="13" fillId="3" borderId="15" xfId="0" applyNumberFormat="1" applyFont="1" applyFill="1" applyBorder="1" applyAlignment="1" applyProtection="1">
      <alignment horizontal="center" vertical="center"/>
    </xf>
    <xf numFmtId="14" fontId="13" fillId="3" borderId="16" xfId="0" applyNumberFormat="1" applyFont="1" applyFill="1" applyBorder="1" applyAlignment="1" applyProtection="1">
      <alignment horizontal="center" vertical="center"/>
    </xf>
    <xf numFmtId="0" fontId="13" fillId="3" borderId="15" xfId="0" applyFont="1" applyFill="1" applyBorder="1" applyAlignment="1" applyProtection="1">
      <alignment horizontal="justify" vertical="center" wrapText="1"/>
    </xf>
    <xf numFmtId="0" fontId="13" fillId="3" borderId="15"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12" fillId="3" borderId="16" xfId="0" applyFont="1" applyFill="1" applyBorder="1" applyAlignment="1" applyProtection="1">
      <alignment horizontal="center" vertical="center" wrapText="1"/>
    </xf>
    <xf numFmtId="0" fontId="13" fillId="15" borderId="5"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xf numFmtId="0" fontId="13" fillId="3" borderId="5" xfId="0" applyFont="1" applyFill="1" applyBorder="1" applyAlignment="1" applyProtection="1">
      <alignment horizontal="justify" vertical="center"/>
    </xf>
    <xf numFmtId="0" fontId="13" fillId="3" borderId="15" xfId="0" applyFont="1" applyFill="1" applyBorder="1" applyAlignment="1" applyProtection="1">
      <alignment horizontal="justify" vertical="center"/>
    </xf>
    <xf numFmtId="0" fontId="13" fillId="3" borderId="16" xfId="0" applyFont="1" applyFill="1" applyBorder="1" applyAlignment="1" applyProtection="1">
      <alignment horizontal="justify" vertical="center"/>
    </xf>
    <xf numFmtId="49" fontId="13" fillId="3" borderId="5" xfId="0" applyNumberFormat="1" applyFont="1" applyFill="1" applyBorder="1" applyAlignment="1" applyProtection="1">
      <alignment horizontal="center" vertical="center"/>
    </xf>
    <xf numFmtId="49" fontId="13" fillId="3" borderId="15" xfId="0" applyNumberFormat="1" applyFont="1" applyFill="1" applyBorder="1" applyAlignment="1" applyProtection="1">
      <alignment horizontal="center" vertical="center"/>
    </xf>
    <xf numFmtId="49" fontId="13" fillId="3" borderId="16" xfId="0" applyNumberFormat="1" applyFont="1" applyFill="1" applyBorder="1" applyAlignment="1" applyProtection="1">
      <alignment horizontal="center" vertical="center"/>
    </xf>
    <xf numFmtId="0" fontId="19" fillId="8" borderId="19" xfId="0" applyFont="1" applyFill="1" applyBorder="1" applyAlignment="1" applyProtection="1">
      <alignment horizontal="center" vertical="center" textRotation="90" wrapText="1"/>
    </xf>
    <xf numFmtId="0" fontId="12" fillId="3" borderId="5" xfId="0" applyFont="1" applyFill="1" applyBorder="1" applyAlignment="1" applyProtection="1">
      <alignment horizontal="justify" vertical="center" wrapText="1"/>
    </xf>
    <xf numFmtId="0" fontId="12" fillId="3" borderId="16" xfId="0" applyFont="1" applyFill="1" applyBorder="1" applyAlignment="1" applyProtection="1">
      <alignment horizontal="justify" vertical="center" wrapText="1"/>
    </xf>
    <xf numFmtId="0" fontId="12" fillId="3" borderId="5"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9" fillId="8" borderId="18" xfId="0" applyFont="1" applyFill="1" applyBorder="1" applyAlignment="1" applyProtection="1">
      <alignment horizontal="center" vertical="center" textRotation="90" wrapText="1"/>
    </xf>
    <xf numFmtId="0" fontId="19" fillId="8" borderId="17" xfId="0" applyFont="1" applyFill="1" applyBorder="1" applyAlignment="1" applyProtection="1">
      <alignment horizontal="center" vertical="center" textRotation="90"/>
    </xf>
    <xf numFmtId="0" fontId="13" fillId="3" borderId="5" xfId="0" applyFont="1" applyFill="1" applyBorder="1" applyAlignment="1" applyProtection="1">
      <alignment horizontal="left" vertical="center" wrapText="1"/>
    </xf>
    <xf numFmtId="0" fontId="13" fillId="3" borderId="15" xfId="0" applyFont="1" applyFill="1" applyBorder="1" applyAlignment="1" applyProtection="1">
      <alignment horizontal="left" vertical="center" wrapText="1"/>
    </xf>
    <xf numFmtId="0" fontId="13" fillId="3" borderId="16" xfId="0" applyFont="1" applyFill="1" applyBorder="1" applyAlignment="1" applyProtection="1">
      <alignment horizontal="left" vertical="center" wrapText="1"/>
    </xf>
    <xf numFmtId="0" fontId="12" fillId="3" borderId="5" xfId="0" applyFont="1" applyFill="1" applyBorder="1" applyAlignment="1" applyProtection="1">
      <alignment horizontal="justify" vertical="center"/>
    </xf>
    <xf numFmtId="0" fontId="12" fillId="3" borderId="16" xfId="0" applyFont="1" applyFill="1" applyBorder="1" applyAlignment="1" applyProtection="1">
      <alignment horizontal="justify" vertical="center"/>
    </xf>
    <xf numFmtId="0" fontId="12" fillId="3" borderId="15" xfId="0" applyFont="1" applyFill="1" applyBorder="1" applyAlignment="1" applyProtection="1">
      <alignment horizontal="center" vertical="center"/>
    </xf>
    <xf numFmtId="0" fontId="13" fillId="3" borderId="37" xfId="0" applyFont="1" applyFill="1" applyBorder="1" applyAlignment="1" applyProtection="1">
      <alignment horizontal="justify" vertical="center"/>
    </xf>
    <xf numFmtId="0" fontId="13" fillId="3" borderId="37" xfId="0" applyFont="1" applyFill="1" applyBorder="1" applyAlignment="1" applyProtection="1">
      <alignment horizontal="center" vertical="center"/>
    </xf>
    <xf numFmtId="14" fontId="13" fillId="3" borderId="37" xfId="0" applyNumberFormat="1" applyFont="1" applyFill="1" applyBorder="1" applyAlignment="1" applyProtection="1">
      <alignment horizontal="center" vertical="center"/>
    </xf>
    <xf numFmtId="0" fontId="16" fillId="8" borderId="20" xfId="0" applyFont="1" applyFill="1" applyBorder="1" applyAlignment="1" applyProtection="1">
      <alignment horizontal="center" vertical="center" textRotation="90" wrapText="1"/>
    </xf>
    <xf numFmtId="0" fontId="16" fillId="8" borderId="43" xfId="0" applyFont="1" applyFill="1" applyBorder="1" applyAlignment="1" applyProtection="1">
      <alignment horizontal="center" vertical="center" textRotation="90" wrapText="1"/>
    </xf>
    <xf numFmtId="0" fontId="12" fillId="3" borderId="15" xfId="0" applyFont="1" applyFill="1" applyBorder="1" applyAlignment="1" applyProtection="1">
      <alignment horizontal="justify" vertical="center" wrapText="1"/>
    </xf>
    <xf numFmtId="0" fontId="12" fillId="3" borderId="2" xfId="0" applyFont="1" applyFill="1" applyBorder="1" applyAlignment="1" applyProtection="1">
      <alignment horizontal="center" vertical="center" wrapText="1"/>
    </xf>
    <xf numFmtId="0" fontId="13" fillId="3" borderId="9" xfId="0" applyNumberFormat="1" applyFont="1" applyFill="1" applyBorder="1" applyAlignment="1" applyProtection="1">
      <alignment horizontal="justify" vertical="center" wrapText="1"/>
    </xf>
    <xf numFmtId="0" fontId="13" fillId="3" borderId="36" xfId="0" applyNumberFormat="1" applyFont="1" applyFill="1" applyBorder="1" applyAlignment="1" applyProtection="1">
      <alignment horizontal="justify" vertical="center" wrapText="1"/>
    </xf>
    <xf numFmtId="0" fontId="12" fillId="3" borderId="37" xfId="0" applyFont="1" applyFill="1" applyBorder="1" applyAlignment="1" applyProtection="1">
      <alignment horizontal="center" vertical="center"/>
    </xf>
    <xf numFmtId="0" fontId="13" fillId="3" borderId="37" xfId="0" applyFont="1" applyFill="1" applyBorder="1" applyAlignment="1" applyProtection="1">
      <alignment horizontal="justify" vertical="center" wrapText="1"/>
    </xf>
    <xf numFmtId="0" fontId="12" fillId="3" borderId="18" xfId="0" applyFont="1" applyFill="1" applyBorder="1" applyAlignment="1" applyProtection="1">
      <alignment horizontal="center" vertical="center"/>
    </xf>
    <xf numFmtId="0" fontId="12" fillId="3" borderId="19" xfId="0" applyFont="1" applyFill="1" applyBorder="1" applyAlignment="1" applyProtection="1">
      <alignment horizontal="center" vertical="center"/>
    </xf>
    <xf numFmtId="0" fontId="12" fillId="3" borderId="17" xfId="0" applyFont="1" applyFill="1" applyBorder="1" applyAlignment="1" applyProtection="1">
      <alignment horizontal="center" vertical="center"/>
    </xf>
    <xf numFmtId="0" fontId="14" fillId="2" borderId="15" xfId="0" applyFont="1" applyFill="1" applyBorder="1" applyAlignment="1" applyProtection="1">
      <alignment horizontal="center" vertical="center"/>
    </xf>
    <xf numFmtId="0" fontId="14" fillId="2" borderId="37" xfId="0" applyFont="1" applyFill="1" applyBorder="1" applyAlignment="1" applyProtection="1">
      <alignment horizontal="center" vertical="center"/>
    </xf>
    <xf numFmtId="14" fontId="13" fillId="3" borderId="1" xfId="0" applyNumberFormat="1" applyFont="1" applyFill="1" applyBorder="1" applyAlignment="1" applyProtection="1">
      <alignment horizontal="center" vertical="center"/>
    </xf>
    <xf numFmtId="0" fontId="14" fillId="2" borderId="38" xfId="0" applyFont="1" applyFill="1" applyBorder="1" applyAlignment="1" applyProtection="1">
      <alignment horizontal="center" vertical="center"/>
    </xf>
    <xf numFmtId="0" fontId="14" fillId="2" borderId="39" xfId="0" applyFont="1" applyFill="1" applyBorder="1" applyAlignment="1" applyProtection="1">
      <alignment horizontal="center" vertical="center"/>
    </xf>
    <xf numFmtId="0" fontId="14" fillId="2" borderId="40" xfId="0" applyFont="1" applyFill="1" applyBorder="1" applyAlignment="1" applyProtection="1">
      <alignment horizontal="center" vertical="center"/>
    </xf>
    <xf numFmtId="0" fontId="14" fillId="2" borderId="27" xfId="0" applyFont="1" applyFill="1" applyBorder="1" applyAlignment="1" applyProtection="1">
      <alignment horizontal="center" vertical="center" wrapText="1"/>
    </xf>
    <xf numFmtId="0" fontId="14" fillId="2" borderId="33" xfId="0" applyFont="1" applyFill="1" applyBorder="1" applyAlignment="1" applyProtection="1">
      <alignment horizontal="center" vertical="center" wrapText="1"/>
    </xf>
    <xf numFmtId="0" fontId="14" fillId="2" borderId="36" xfId="0" applyFont="1" applyFill="1" applyBorder="1" applyAlignment="1" applyProtection="1">
      <alignment horizontal="center" vertical="center" wrapText="1"/>
    </xf>
    <xf numFmtId="0" fontId="14" fillId="2" borderId="28" xfId="0" applyFont="1" applyFill="1" applyBorder="1" applyAlignment="1" applyProtection="1">
      <alignment horizontal="center" vertical="center"/>
    </xf>
    <xf numFmtId="0" fontId="14" fillId="2" borderId="29"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0" fontId="14" fillId="2" borderId="41"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24" xfId="0" applyFont="1" applyFill="1" applyBorder="1" applyAlignment="1" applyProtection="1">
      <alignment horizontal="center" vertical="center" wrapText="1"/>
    </xf>
    <xf numFmtId="0" fontId="14" fillId="2" borderId="42" xfId="0" applyFont="1" applyFill="1" applyBorder="1" applyAlignment="1" applyProtection="1">
      <alignment horizontal="center" vertical="center" wrapText="1"/>
    </xf>
    <xf numFmtId="0" fontId="14" fillId="10" borderId="2" xfId="0" applyFont="1" applyFill="1" applyBorder="1" applyAlignment="1" applyProtection="1">
      <alignment horizontal="center" vertical="center"/>
    </xf>
    <xf numFmtId="0" fontId="14" fillId="10" borderId="3" xfId="0" applyFont="1" applyFill="1" applyBorder="1" applyAlignment="1" applyProtection="1">
      <alignment horizontal="center" vertical="center"/>
    </xf>
    <xf numFmtId="0" fontId="14" fillId="10" borderId="4" xfId="0" applyFont="1" applyFill="1" applyBorder="1" applyAlignment="1" applyProtection="1">
      <alignment horizontal="center" vertical="center"/>
    </xf>
    <xf numFmtId="0" fontId="14" fillId="10" borderId="2" xfId="0" applyFont="1" applyFill="1" applyBorder="1" applyAlignment="1" applyProtection="1">
      <alignment horizontal="center" vertical="center" wrapText="1"/>
    </xf>
    <xf numFmtId="0" fontId="14" fillId="10" borderId="3" xfId="0" applyFont="1" applyFill="1" applyBorder="1" applyAlignment="1" applyProtection="1">
      <alignment horizontal="center" vertical="center" wrapText="1"/>
    </xf>
    <xf numFmtId="0" fontId="14" fillId="10" borderId="4"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textRotation="90" wrapText="1"/>
    </xf>
    <xf numFmtId="0" fontId="14" fillId="2" borderId="44" xfId="0" applyFont="1" applyFill="1" applyBorder="1" applyAlignment="1" applyProtection="1">
      <alignment horizontal="center" vertical="center" textRotation="90" wrapText="1"/>
    </xf>
    <xf numFmtId="0" fontId="14" fillId="2" borderId="5" xfId="0" applyFont="1" applyFill="1" applyBorder="1" applyAlignment="1" applyProtection="1">
      <alignment horizontal="center" vertical="center" textRotation="90" wrapText="1"/>
    </xf>
    <xf numFmtId="0" fontId="14" fillId="2" borderId="37" xfId="0" applyFont="1" applyFill="1" applyBorder="1" applyAlignment="1" applyProtection="1">
      <alignment horizontal="center" vertical="center" textRotation="90" wrapText="1"/>
    </xf>
    <xf numFmtId="0" fontId="13" fillId="3" borderId="1" xfId="0" applyFont="1" applyFill="1" applyBorder="1" applyAlignment="1" applyProtection="1">
      <alignment horizontal="justify" vertical="center"/>
    </xf>
    <xf numFmtId="0" fontId="0" fillId="0" borderId="0" xfId="0" applyFill="1" applyBorder="1" applyAlignment="1">
      <alignment horizontal="center"/>
    </xf>
    <xf numFmtId="0" fontId="12" fillId="3" borderId="1" xfId="0" applyFont="1" applyFill="1" applyBorder="1" applyAlignment="1" applyProtection="1">
      <alignment horizontal="justify" vertical="center" wrapText="1"/>
    </xf>
    <xf numFmtId="1" fontId="13" fillId="15" borderId="1" xfId="0" applyNumberFormat="1" applyFont="1" applyFill="1" applyBorder="1" applyAlignment="1" applyProtection="1">
      <alignment horizontal="center" vertical="center" wrapText="1"/>
    </xf>
    <xf numFmtId="0" fontId="12" fillId="8" borderId="5" xfId="0" applyFont="1" applyFill="1" applyBorder="1" applyAlignment="1" applyProtection="1">
      <alignment horizontal="justify" vertical="center" wrapText="1"/>
    </xf>
    <xf numFmtId="0" fontId="12" fillId="8" borderId="16" xfId="0" applyFont="1" applyFill="1" applyBorder="1" applyAlignment="1" applyProtection="1">
      <alignment horizontal="justify" vertical="center" wrapText="1"/>
    </xf>
    <xf numFmtId="0" fontId="12" fillId="3" borderId="1" xfId="0" applyFont="1" applyFill="1" applyBorder="1" applyAlignment="1" applyProtection="1">
      <alignment horizontal="center" vertical="center" wrapText="1"/>
    </xf>
    <xf numFmtId="0" fontId="13" fillId="3" borderId="1" xfId="0" applyNumberFormat="1" applyFont="1" applyFill="1" applyBorder="1" applyAlignment="1" applyProtection="1">
      <alignment horizontal="center" vertical="center"/>
    </xf>
    <xf numFmtId="0" fontId="12" fillId="3" borderId="15" xfId="0" applyFont="1" applyFill="1" applyBorder="1" applyAlignment="1" applyProtection="1">
      <alignment horizontal="justify" vertical="center"/>
    </xf>
    <xf numFmtId="0" fontId="13" fillId="3" borderId="1" xfId="0" applyFont="1" applyFill="1" applyBorder="1" applyAlignment="1" applyProtection="1">
      <alignment horizontal="justify" vertical="center" wrapText="1"/>
    </xf>
    <xf numFmtId="0" fontId="13" fillId="3" borderId="25" xfId="0" applyNumberFormat="1" applyFont="1" applyFill="1" applyBorder="1" applyAlignment="1" applyProtection="1">
      <alignment horizontal="center" vertical="center" wrapText="1"/>
    </xf>
    <xf numFmtId="0" fontId="13" fillId="3" borderId="33" xfId="0" applyNumberFormat="1" applyFont="1" applyFill="1" applyBorder="1" applyAlignment="1" applyProtection="1">
      <alignment horizontal="center" vertical="center" wrapText="1"/>
    </xf>
    <xf numFmtId="0" fontId="13" fillId="3" borderId="34" xfId="0" applyNumberFormat="1" applyFont="1" applyFill="1" applyBorder="1" applyAlignment="1" applyProtection="1">
      <alignment horizontal="center" vertical="center" wrapText="1"/>
    </xf>
    <xf numFmtId="0" fontId="27" fillId="19" borderId="6" xfId="5" applyNumberFormat="1" applyFont="1" applyFill="1" applyBorder="1" applyAlignment="1" applyProtection="1">
      <alignment horizontal="center" vertical="center"/>
    </xf>
    <xf numFmtId="0" fontId="27" fillId="19" borderId="7" xfId="5" applyNumberFormat="1" applyFont="1" applyFill="1" applyBorder="1" applyAlignment="1" applyProtection="1">
      <alignment horizontal="center" vertical="center"/>
    </xf>
    <xf numFmtId="0" fontId="27" fillId="19" borderId="8" xfId="5" applyNumberFormat="1" applyFont="1" applyFill="1" applyBorder="1" applyAlignment="1" applyProtection="1">
      <alignment horizontal="center" vertical="center"/>
    </xf>
    <xf numFmtId="0" fontId="27" fillId="19" borderId="9" xfId="5" applyNumberFormat="1" applyFont="1" applyFill="1" applyBorder="1" applyAlignment="1" applyProtection="1">
      <alignment horizontal="center" vertical="center"/>
    </xf>
    <xf numFmtId="0" fontId="27" fillId="19" borderId="1" xfId="5" applyNumberFormat="1" applyFont="1" applyFill="1" applyBorder="1" applyAlignment="1" applyProtection="1">
      <alignment horizontal="center" vertical="center"/>
    </xf>
    <xf numFmtId="0" fontId="27" fillId="19" borderId="10" xfId="5" applyNumberFormat="1" applyFont="1" applyFill="1" applyBorder="1" applyAlignment="1" applyProtection="1">
      <alignment horizontal="center" vertical="center"/>
    </xf>
    <xf numFmtId="0" fontId="7" fillId="0" borderId="5" xfId="0" applyFont="1" applyBorder="1" applyAlignment="1">
      <alignment horizontal="center" vertical="center"/>
    </xf>
    <xf numFmtId="0" fontId="7" fillId="0" borderId="16" xfId="0" applyFont="1" applyBorder="1" applyAlignment="1">
      <alignment horizontal="center" vertical="center"/>
    </xf>
    <xf numFmtId="0" fontId="13" fillId="0" borderId="5" xfId="0" applyFont="1" applyFill="1" applyBorder="1" applyAlignment="1">
      <alignment horizontal="center"/>
    </xf>
    <xf numFmtId="0" fontId="13" fillId="0" borderId="16" xfId="0" applyFont="1" applyFill="1" applyBorder="1" applyAlignment="1">
      <alignment horizontal="center"/>
    </xf>
    <xf numFmtId="0" fontId="13" fillId="0" borderId="5" xfId="0" applyFont="1" applyFill="1" applyBorder="1" applyAlignment="1">
      <alignment horizontal="center" vertical="center"/>
    </xf>
    <xf numFmtId="0" fontId="13" fillId="0" borderId="16" xfId="0" applyFont="1" applyFill="1" applyBorder="1" applyAlignment="1">
      <alignment horizontal="center" vertical="center"/>
    </xf>
    <xf numFmtId="0" fontId="13" fillId="4" borderId="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xf>
    <xf numFmtId="0" fontId="1" fillId="9" borderId="23"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22" xfId="0" applyFont="1" applyFill="1" applyBorder="1" applyAlignment="1">
      <alignment horizontal="center" vertical="center"/>
    </xf>
    <xf numFmtId="0" fontId="1" fillId="9" borderId="6" xfId="0" applyFont="1" applyFill="1" applyBorder="1" applyAlignment="1">
      <alignment horizontal="justify" vertical="center" wrapText="1"/>
    </xf>
    <xf numFmtId="0" fontId="1" fillId="9" borderId="7" xfId="0" applyFont="1" applyFill="1" applyBorder="1" applyAlignment="1">
      <alignment horizontal="justify" vertical="center" wrapText="1"/>
    </xf>
    <xf numFmtId="0" fontId="1" fillId="9" borderId="9" xfId="0" applyFont="1" applyFill="1" applyBorder="1" applyAlignment="1">
      <alignment horizontal="center" vertical="center"/>
    </xf>
    <xf numFmtId="0" fontId="1" fillId="9" borderId="11" xfId="0" applyFont="1" applyFill="1" applyBorder="1" applyAlignment="1">
      <alignment horizontal="center" vertical="center"/>
    </xf>
    <xf numFmtId="0" fontId="1" fillId="9" borderId="1" xfId="0" applyFont="1" applyFill="1" applyBorder="1" applyAlignment="1">
      <alignment horizontal="center" vertical="center"/>
    </xf>
    <xf numFmtId="0" fontId="1" fillId="9" borderId="1" xfId="0" applyFont="1" applyFill="1" applyBorder="1" applyAlignment="1">
      <alignment horizontal="center"/>
    </xf>
    <xf numFmtId="0" fontId="1" fillId="9" borderId="10" xfId="0" applyFont="1" applyFill="1" applyBorder="1" applyAlignment="1">
      <alignment horizontal="center"/>
    </xf>
    <xf numFmtId="0" fontId="1" fillId="9" borderId="9" xfId="0" applyFont="1" applyFill="1" applyBorder="1" applyAlignment="1">
      <alignment horizontal="center"/>
    </xf>
    <xf numFmtId="0" fontId="1" fillId="9" borderId="12" xfId="0" applyFont="1" applyFill="1" applyBorder="1" applyAlignment="1">
      <alignment horizontal="center" vertical="center"/>
    </xf>
    <xf numFmtId="0" fontId="1" fillId="9" borderId="13" xfId="0" applyFont="1" applyFill="1" applyBorder="1" applyAlignment="1">
      <alignment horizontal="center" vertical="center"/>
    </xf>
    <xf numFmtId="0" fontId="0" fillId="9" borderId="1" xfId="0" applyFill="1" applyBorder="1" applyAlignment="1">
      <alignment horizontal="justify" vertical="center" wrapText="1"/>
    </xf>
    <xf numFmtId="0" fontId="2" fillId="9" borderId="1" xfId="0" applyFont="1" applyFill="1" applyBorder="1" applyAlignment="1">
      <alignment horizontal="center"/>
    </xf>
    <xf numFmtId="0" fontId="0" fillId="9" borderId="16" xfId="0" applyFill="1" applyBorder="1" applyAlignment="1">
      <alignment horizontal="justify" vertical="center" wrapText="1"/>
    </xf>
    <xf numFmtId="0" fontId="0" fillId="9" borderId="1" xfId="0" applyFill="1" applyBorder="1" applyAlignment="1">
      <alignment horizontal="justify" vertical="center"/>
    </xf>
    <xf numFmtId="0" fontId="0" fillId="0" borderId="0" xfId="0" applyAlignment="1">
      <alignment horizontal="center"/>
    </xf>
    <xf numFmtId="0" fontId="11" fillId="16" borderId="2" xfId="0" applyFont="1" applyFill="1" applyBorder="1" applyAlignment="1">
      <alignment horizontal="center" vertical="center"/>
    </xf>
    <xf numFmtId="0" fontId="11" fillId="16" borderId="3" xfId="0" applyFont="1" applyFill="1" applyBorder="1" applyAlignment="1">
      <alignment horizontal="center" vertical="center"/>
    </xf>
    <xf numFmtId="0" fontId="11" fillId="16" borderId="4" xfId="0" applyFont="1" applyFill="1" applyBorder="1" applyAlignment="1">
      <alignment horizontal="center" vertical="center"/>
    </xf>
    <xf numFmtId="0" fontId="1" fillId="7" borderId="1" xfId="0" applyFont="1" applyFill="1" applyBorder="1" applyAlignment="1">
      <alignment horizontal="center"/>
    </xf>
    <xf numFmtId="0" fontId="0" fillId="7" borderId="1" xfId="0" applyFill="1" applyBorder="1" applyAlignment="1">
      <alignment horizontal="left" wrapText="1"/>
    </xf>
    <xf numFmtId="0" fontId="8" fillId="9" borderId="2" xfId="0" applyFont="1" applyFill="1" applyBorder="1" applyAlignment="1">
      <alignment horizontal="center" wrapText="1"/>
    </xf>
    <xf numFmtId="0" fontId="8" fillId="9" borderId="4" xfId="0" applyFont="1" applyFill="1" applyBorder="1" applyAlignment="1">
      <alignment horizontal="center" wrapText="1"/>
    </xf>
    <xf numFmtId="0" fontId="9" fillId="9" borderId="2" xfId="0" applyFont="1" applyFill="1" applyBorder="1" applyAlignment="1">
      <alignment horizontal="center" wrapText="1"/>
    </xf>
    <xf numFmtId="0" fontId="9" fillId="9" borderId="4" xfId="0" applyFont="1" applyFill="1" applyBorder="1" applyAlignment="1">
      <alignment horizontal="center" wrapText="1"/>
    </xf>
    <xf numFmtId="0" fontId="1" fillId="9" borderId="2" xfId="0" applyFont="1" applyFill="1" applyBorder="1" applyAlignment="1">
      <alignment horizontal="center" wrapText="1"/>
    </xf>
    <xf numFmtId="0" fontId="1" fillId="9" borderId="4" xfId="0" applyFont="1" applyFill="1" applyBorder="1" applyAlignment="1">
      <alignment horizontal="center" wrapText="1"/>
    </xf>
    <xf numFmtId="0" fontId="0" fillId="6" borderId="5" xfId="0" applyFill="1" applyBorder="1" applyAlignment="1">
      <alignment horizontal="left" wrapText="1"/>
    </xf>
    <xf numFmtId="0" fontId="0" fillId="6" borderId="1" xfId="0" applyFill="1" applyBorder="1" applyAlignment="1">
      <alignment horizontal="center"/>
    </xf>
    <xf numFmtId="0" fontId="1" fillId="6" borderId="6" xfId="0" applyFont="1" applyFill="1" applyBorder="1" applyAlignment="1">
      <alignment horizontal="left"/>
    </xf>
    <xf numFmtId="0" fontId="1" fillId="6" borderId="7" xfId="0" applyFont="1" applyFill="1" applyBorder="1" applyAlignment="1">
      <alignment horizontal="left"/>
    </xf>
    <xf numFmtId="0" fontId="1" fillId="6" borderId="8" xfId="0" applyFont="1" applyFill="1" applyBorder="1" applyAlignment="1">
      <alignment horizontal="left"/>
    </xf>
    <xf numFmtId="0" fontId="0" fillId="6" borderId="1" xfId="0" applyFill="1" applyBorder="1" applyAlignment="1">
      <alignment horizontal="left" wrapText="1"/>
    </xf>
    <xf numFmtId="0" fontId="0" fillId="6" borderId="1" xfId="0" applyFill="1" applyBorder="1" applyAlignment="1">
      <alignment horizontal="center" vertical="center"/>
    </xf>
    <xf numFmtId="0" fontId="3" fillId="4" borderId="14" xfId="0" applyFont="1" applyFill="1" applyBorder="1" applyAlignment="1">
      <alignment horizontal="right" vertical="center" textRotation="180"/>
    </xf>
    <xf numFmtId="0" fontId="1" fillId="6" borderId="1" xfId="0" applyFont="1" applyFill="1" applyBorder="1" applyAlignment="1">
      <alignment horizontal="center"/>
    </xf>
    <xf numFmtId="0" fontId="0" fillId="8" borderId="0" xfId="0" applyFill="1" applyAlignment="1">
      <alignment horizontal="left"/>
    </xf>
    <xf numFmtId="0" fontId="1" fillId="14" borderId="1" xfId="0" applyFont="1" applyFill="1" applyBorder="1" applyAlignment="1">
      <alignment horizontal="center"/>
    </xf>
    <xf numFmtId="0" fontId="2" fillId="4" borderId="0" xfId="0" applyFont="1" applyFill="1" applyAlignment="1">
      <alignment horizontal="center"/>
    </xf>
    <xf numFmtId="0" fontId="1" fillId="6" borderId="1" xfId="0" applyFont="1" applyFill="1" applyBorder="1" applyAlignment="1">
      <alignment horizontal="center" vertic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2" fillId="6" borderId="1" xfId="0" applyFont="1" applyFill="1" applyBorder="1" applyAlignment="1">
      <alignment horizontal="center"/>
    </xf>
    <xf numFmtId="0" fontId="0" fillId="6" borderId="1" xfId="0" applyFill="1" applyBorder="1" applyAlignment="1">
      <alignment horizontal="left"/>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4" fillId="0" borderId="14" xfId="0" applyFont="1" applyBorder="1" applyAlignment="1">
      <alignment horizontal="right" vertical="center" textRotation="180"/>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2" fillId="0" borderId="0" xfId="0" applyFont="1" applyAlignment="1">
      <alignment horizontal="center"/>
    </xf>
    <xf numFmtId="0" fontId="5" fillId="0" borderId="0" xfId="0" applyFont="1" applyAlignment="1">
      <alignment horizontal="left"/>
    </xf>
    <xf numFmtId="0" fontId="5" fillId="0" borderId="1" xfId="0" applyFont="1" applyBorder="1" applyAlignment="1">
      <alignment horizontal="center"/>
    </xf>
    <xf numFmtId="0" fontId="5" fillId="2" borderId="5" xfId="0" applyFont="1" applyFill="1" applyBorder="1" applyAlignment="1">
      <alignment horizontal="center" vertical="center" textRotation="90"/>
    </xf>
    <xf numFmtId="0" fontId="5" fillId="2" borderId="15" xfId="0" applyFont="1" applyFill="1" applyBorder="1" applyAlignment="1">
      <alignment horizontal="center" vertical="center" textRotation="90"/>
    </xf>
    <xf numFmtId="0" fontId="5" fillId="2" borderId="16" xfId="0" applyFont="1" applyFill="1" applyBorder="1" applyAlignment="1">
      <alignment horizontal="center" vertical="center" textRotation="90"/>
    </xf>
    <xf numFmtId="0" fontId="5" fillId="0" borderId="0" xfId="0" applyFont="1" applyAlignment="1">
      <alignment horizont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center" vertical="center"/>
    </xf>
  </cellXfs>
  <cellStyles count="9">
    <cellStyle name="Estilo 1" xfId="8" xr:uid="{00000000-0005-0000-0000-000000000000}"/>
    <cellStyle name="Excel_BuiltIn_40% - Énfasis5" xfId="5" xr:uid="{A5898371-8442-4EBF-B28E-1C4CA50FB876}"/>
    <cellStyle name="Normal" xfId="0" builtinId="0"/>
    <cellStyle name="Normal 2" xfId="3" xr:uid="{00000000-0005-0000-0000-000001000000}"/>
    <cellStyle name="Normal 3" xfId="1" xr:uid="{00000000-0005-0000-0000-000002000000}"/>
    <cellStyle name="Normal 3 2" xfId="7" xr:uid="{00000000-0005-0000-0000-000005000000}"/>
    <cellStyle name="Normal 3 3" xfId="6" xr:uid="{00000000-0005-0000-0000-000004000000}"/>
    <cellStyle name="Normal 3 4" xfId="4" xr:uid="{00000000-0005-0000-0000-000002000000}"/>
    <cellStyle name="Normal 4" xfId="2" xr:uid="{00000000-0005-0000-0000-000003000000}"/>
  </cellStyles>
  <dxfs count="38">
    <dxf>
      <fill>
        <patternFill>
          <bgColor rgb="FF92D050"/>
        </patternFill>
      </fill>
    </dxf>
    <dxf>
      <fill>
        <patternFill>
          <bgColor theme="7" tint="0.59996337778862885"/>
        </patternFill>
      </fill>
    </dxf>
    <dxf>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s>
  <tableStyles count="0" defaultTableStyle="TableStyleMedium2" defaultPivotStyle="PivotStyleLight16"/>
  <colors>
    <mruColors>
      <color rgb="FF0000CC"/>
      <color rgb="FFFF3300"/>
      <color rgb="FFFF99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352425</xdr:colOff>
      <xdr:row>240</xdr:row>
      <xdr:rowOff>133350</xdr:rowOff>
    </xdr:from>
    <xdr:to>
      <xdr:col>5</xdr:col>
      <xdr:colOff>361950</xdr:colOff>
      <xdr:row>240</xdr:row>
      <xdr:rowOff>133350</xdr:rowOff>
    </xdr:to>
    <xdr:cxnSp macro="">
      <xdr:nvCxnSpPr>
        <xdr:cNvPr id="5" name="Conector recto de flecha 4">
          <a:extLst>
            <a:ext uri="{FF2B5EF4-FFF2-40B4-BE49-F238E27FC236}">
              <a16:creationId xmlns:a16="http://schemas.microsoft.com/office/drawing/2014/main" id="{00000000-0008-0000-0800-000005000000}"/>
            </a:ext>
          </a:extLst>
        </xdr:cNvPr>
        <xdr:cNvCxnSpPr/>
      </xdr:nvCxnSpPr>
      <xdr:spPr>
        <a:xfrm flipH="1">
          <a:off x="3362325" y="51796950"/>
          <a:ext cx="3533775"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371475</xdr:colOff>
      <xdr:row>241</xdr:row>
      <xdr:rowOff>133350</xdr:rowOff>
    </xdr:from>
    <xdr:to>
      <xdr:col>5</xdr:col>
      <xdr:colOff>1295400</xdr:colOff>
      <xdr:row>241</xdr:row>
      <xdr:rowOff>133350</xdr:rowOff>
    </xdr:to>
    <xdr:cxnSp macro="">
      <xdr:nvCxnSpPr>
        <xdr:cNvPr id="6" name="Conector recto de flecha 5">
          <a:extLst>
            <a:ext uri="{FF2B5EF4-FFF2-40B4-BE49-F238E27FC236}">
              <a16:creationId xmlns:a16="http://schemas.microsoft.com/office/drawing/2014/main" id="{00000000-0008-0000-0800-000006000000}"/>
            </a:ext>
          </a:extLst>
        </xdr:cNvPr>
        <xdr:cNvCxnSpPr/>
      </xdr:nvCxnSpPr>
      <xdr:spPr>
        <a:xfrm flipH="1">
          <a:off x="4124325" y="50301525"/>
          <a:ext cx="4448175"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371475</xdr:colOff>
      <xdr:row>242</xdr:row>
      <xdr:rowOff>133350</xdr:rowOff>
    </xdr:from>
    <xdr:to>
      <xdr:col>5</xdr:col>
      <xdr:colOff>1295400</xdr:colOff>
      <xdr:row>242</xdr:row>
      <xdr:rowOff>133350</xdr:rowOff>
    </xdr:to>
    <xdr:cxnSp macro="">
      <xdr:nvCxnSpPr>
        <xdr:cNvPr id="7" name="Conector recto de flecha 6">
          <a:extLst>
            <a:ext uri="{FF2B5EF4-FFF2-40B4-BE49-F238E27FC236}">
              <a16:creationId xmlns:a16="http://schemas.microsoft.com/office/drawing/2014/main" id="{00000000-0008-0000-0800-000007000000}"/>
            </a:ext>
          </a:extLst>
        </xdr:cNvPr>
        <xdr:cNvCxnSpPr/>
      </xdr:nvCxnSpPr>
      <xdr:spPr>
        <a:xfrm flipH="1">
          <a:off x="4124325" y="50558700"/>
          <a:ext cx="4448175"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371475</xdr:colOff>
      <xdr:row>243</xdr:row>
      <xdr:rowOff>133350</xdr:rowOff>
    </xdr:from>
    <xdr:to>
      <xdr:col>5</xdr:col>
      <xdr:colOff>1295400</xdr:colOff>
      <xdr:row>243</xdr:row>
      <xdr:rowOff>133350</xdr:rowOff>
    </xdr:to>
    <xdr:cxnSp macro="">
      <xdr:nvCxnSpPr>
        <xdr:cNvPr id="8" name="Conector recto de flecha 7">
          <a:extLst>
            <a:ext uri="{FF2B5EF4-FFF2-40B4-BE49-F238E27FC236}">
              <a16:creationId xmlns:a16="http://schemas.microsoft.com/office/drawing/2014/main" id="{00000000-0008-0000-0800-000008000000}"/>
            </a:ext>
          </a:extLst>
        </xdr:cNvPr>
        <xdr:cNvCxnSpPr/>
      </xdr:nvCxnSpPr>
      <xdr:spPr>
        <a:xfrm flipH="1">
          <a:off x="4124325" y="50815875"/>
          <a:ext cx="4448175"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361950</xdr:colOff>
      <xdr:row>244</xdr:row>
      <xdr:rowOff>142875</xdr:rowOff>
    </xdr:from>
    <xdr:to>
      <xdr:col>5</xdr:col>
      <xdr:colOff>1285875</xdr:colOff>
      <xdr:row>244</xdr:row>
      <xdr:rowOff>142875</xdr:rowOff>
    </xdr:to>
    <xdr:cxnSp macro="">
      <xdr:nvCxnSpPr>
        <xdr:cNvPr id="9" name="Conector recto de flecha 8">
          <a:extLst>
            <a:ext uri="{FF2B5EF4-FFF2-40B4-BE49-F238E27FC236}">
              <a16:creationId xmlns:a16="http://schemas.microsoft.com/office/drawing/2014/main" id="{00000000-0008-0000-0800-000009000000}"/>
            </a:ext>
          </a:extLst>
        </xdr:cNvPr>
        <xdr:cNvCxnSpPr/>
      </xdr:nvCxnSpPr>
      <xdr:spPr>
        <a:xfrm flipH="1">
          <a:off x="4114800" y="51082575"/>
          <a:ext cx="4448175"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838200</xdr:colOff>
      <xdr:row>253</xdr:row>
      <xdr:rowOff>133940</xdr:rowOff>
    </xdr:from>
    <xdr:to>
      <xdr:col>3</xdr:col>
      <xdr:colOff>838200</xdr:colOff>
      <xdr:row>257</xdr:row>
      <xdr:rowOff>199435</xdr:rowOff>
    </xdr:to>
    <xdr:cxnSp macro="">
      <xdr:nvCxnSpPr>
        <xdr:cNvPr id="18" name="Conector recto de flecha 17">
          <a:extLst>
            <a:ext uri="{FF2B5EF4-FFF2-40B4-BE49-F238E27FC236}">
              <a16:creationId xmlns:a16="http://schemas.microsoft.com/office/drawing/2014/main" id="{00000000-0008-0000-0800-000012000000}"/>
            </a:ext>
          </a:extLst>
        </xdr:cNvPr>
        <xdr:cNvCxnSpPr/>
      </xdr:nvCxnSpPr>
      <xdr:spPr>
        <a:xfrm>
          <a:off x="4591050" y="53331065"/>
          <a:ext cx="0" cy="109419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819150</xdr:colOff>
      <xdr:row>253</xdr:row>
      <xdr:rowOff>133940</xdr:rowOff>
    </xdr:from>
    <xdr:to>
      <xdr:col>5</xdr:col>
      <xdr:colOff>819150</xdr:colOff>
      <xdr:row>257</xdr:row>
      <xdr:rowOff>199435</xdr:rowOff>
    </xdr:to>
    <xdr:cxnSp macro="">
      <xdr:nvCxnSpPr>
        <xdr:cNvPr id="19" name="Conector recto de flecha 18">
          <a:extLst>
            <a:ext uri="{FF2B5EF4-FFF2-40B4-BE49-F238E27FC236}">
              <a16:creationId xmlns:a16="http://schemas.microsoft.com/office/drawing/2014/main" id="{00000000-0008-0000-0800-000013000000}"/>
            </a:ext>
          </a:extLst>
        </xdr:cNvPr>
        <xdr:cNvCxnSpPr/>
      </xdr:nvCxnSpPr>
      <xdr:spPr>
        <a:xfrm>
          <a:off x="8096250" y="53331065"/>
          <a:ext cx="0" cy="109419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990600</xdr:colOff>
      <xdr:row>253</xdr:row>
      <xdr:rowOff>133940</xdr:rowOff>
    </xdr:from>
    <xdr:to>
      <xdr:col>4</xdr:col>
      <xdr:colOff>990600</xdr:colOff>
      <xdr:row>257</xdr:row>
      <xdr:rowOff>199435</xdr:rowOff>
    </xdr:to>
    <xdr:cxnSp macro="">
      <xdr:nvCxnSpPr>
        <xdr:cNvPr id="20" name="Conector recto de flecha 19">
          <a:extLst>
            <a:ext uri="{FF2B5EF4-FFF2-40B4-BE49-F238E27FC236}">
              <a16:creationId xmlns:a16="http://schemas.microsoft.com/office/drawing/2014/main" id="{00000000-0008-0000-0800-000014000000}"/>
            </a:ext>
          </a:extLst>
        </xdr:cNvPr>
        <xdr:cNvCxnSpPr/>
      </xdr:nvCxnSpPr>
      <xdr:spPr>
        <a:xfrm>
          <a:off x="6343650" y="53331065"/>
          <a:ext cx="0" cy="109419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472440</xdr:colOff>
      <xdr:row>149</xdr:row>
      <xdr:rowOff>28575</xdr:rowOff>
    </xdr:from>
    <xdr:to>
      <xdr:col>5</xdr:col>
      <xdr:colOff>1165860</xdr:colOff>
      <xdr:row>149</xdr:row>
      <xdr:rowOff>38100</xdr:rowOff>
    </xdr:to>
    <xdr:cxnSp macro="">
      <xdr:nvCxnSpPr>
        <xdr:cNvPr id="3" name="Conector recto de flecha 2">
          <a:extLst>
            <a:ext uri="{FF2B5EF4-FFF2-40B4-BE49-F238E27FC236}">
              <a16:creationId xmlns:a16="http://schemas.microsoft.com/office/drawing/2014/main" id="{00000000-0008-0000-0800-000003000000}"/>
            </a:ext>
          </a:extLst>
        </xdr:cNvPr>
        <xdr:cNvCxnSpPr/>
      </xdr:nvCxnSpPr>
      <xdr:spPr>
        <a:xfrm>
          <a:off x="1234440" y="31499175"/>
          <a:ext cx="7208520" cy="9525"/>
        </a:xfrm>
        <a:prstGeom prst="straightConnector1">
          <a:avLst/>
        </a:prstGeom>
        <a:ln w="412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304800</xdr:colOff>
      <xdr:row>138</xdr:row>
      <xdr:rowOff>161925</xdr:rowOff>
    </xdr:from>
    <xdr:to>
      <xdr:col>0</xdr:col>
      <xdr:colOff>314325</xdr:colOff>
      <xdr:row>146</xdr:row>
      <xdr:rowOff>57150</xdr:rowOff>
    </xdr:to>
    <xdr:cxnSp macro="">
      <xdr:nvCxnSpPr>
        <xdr:cNvPr id="17" name="Conector recto de flecha 16">
          <a:extLst>
            <a:ext uri="{FF2B5EF4-FFF2-40B4-BE49-F238E27FC236}">
              <a16:creationId xmlns:a16="http://schemas.microsoft.com/office/drawing/2014/main" id="{00000000-0008-0000-0800-000011000000}"/>
            </a:ext>
          </a:extLst>
        </xdr:cNvPr>
        <xdr:cNvCxnSpPr/>
      </xdr:nvCxnSpPr>
      <xdr:spPr>
        <a:xfrm flipV="1">
          <a:off x="304800" y="28374975"/>
          <a:ext cx="9525" cy="2371725"/>
        </a:xfrm>
        <a:prstGeom prst="straightConnector1">
          <a:avLst/>
        </a:prstGeom>
        <a:ln w="412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I.-2018/C.I._PAAC_Plan_Anticorrup_seguim-DDT/Mapa%20de%20riesgos%20de%20CORRUPCI&#211;N%202018_30082018_V2_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Copia%20de%20CORRUPCI&#211;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FINICIÓN"/>
      <sheetName val="MATRIZ IDENTIFICACIÓN"/>
      <sheetName val="MATRIZ RIESGO"/>
      <sheetName val="MAPA DE RIESGO"/>
      <sheetName val="Hoja1"/>
      <sheetName val="CALIFICACIÓN-CONTROLES"/>
      <sheetName val="Hoja3"/>
      <sheetName val="Metodología RC"/>
      <sheetName val="CPR"/>
    </sheetNames>
    <sheetDataSet>
      <sheetData sheetId="0" refreshError="1"/>
      <sheetData sheetId="1" refreshError="1"/>
      <sheetData sheetId="2"/>
      <sheetData sheetId="3" refreshError="1"/>
      <sheetData sheetId="4" refreshError="1"/>
      <sheetData sheetId="5" refreshError="1"/>
      <sheetData sheetId="6" refreshError="1"/>
      <sheetData sheetId="7">
        <row r="228">
          <cell r="C228">
            <v>0</v>
          </cell>
        </row>
      </sheetData>
      <sheetData sheetId="8">
        <row r="2">
          <cell r="A2" t="str">
            <v>CPR-01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FINICIÓN"/>
      <sheetName val="MATRIZ IDENTIFICACIÓN"/>
      <sheetName val="MATRIZ RIESGO"/>
      <sheetName val="MAPA DE RIESGO"/>
      <sheetName val="Hoja4"/>
      <sheetName val="Hoja1"/>
      <sheetName val="CALIFICACIÓN-CONTROLES"/>
      <sheetName val="Hoja3"/>
      <sheetName val="Metodología RC"/>
      <sheetName val="CPR"/>
      <sheetName val="Hoja2"/>
      <sheetName val="Hoja5"/>
    </sheetNames>
    <sheetDataSet>
      <sheetData sheetId="0"/>
      <sheetData sheetId="1"/>
      <sheetData sheetId="2"/>
      <sheetData sheetId="3"/>
      <sheetData sheetId="4"/>
      <sheetData sheetId="5"/>
      <sheetData sheetId="6"/>
      <sheetData sheetId="7"/>
      <sheetData sheetId="8">
        <row r="228">
          <cell r="C228">
            <v>0</v>
          </cell>
        </row>
      </sheetData>
      <sheetData sheetId="9"/>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
  <sheetViews>
    <sheetView showGridLines="0" workbookViewId="0">
      <pane ySplit="2" topLeftCell="A18" activePane="bottomLeft" state="frozen"/>
      <selection activeCell="J7" sqref="J7:J8"/>
      <selection pane="bottomLeft" activeCell="B18" sqref="B18"/>
    </sheetView>
  </sheetViews>
  <sheetFormatPr baseColWidth="10" defaultColWidth="11.42578125" defaultRowHeight="15" x14ac:dyDescent="0.25"/>
  <cols>
    <col min="1" max="1" width="20.5703125" style="57" customWidth="1"/>
    <col min="2" max="2" width="50.7109375" style="59" customWidth="1"/>
    <col min="3" max="3" width="16.28515625" style="58" bestFit="1" customWidth="1"/>
    <col min="4" max="4" width="13.42578125" style="58" bestFit="1" customWidth="1"/>
    <col min="5" max="5" width="28.85546875" style="58" bestFit="1" customWidth="1"/>
    <col min="6" max="6" width="18.42578125" style="58" bestFit="1" customWidth="1"/>
    <col min="7" max="16384" width="11.42578125" style="57"/>
  </cols>
  <sheetData>
    <row r="1" spans="1:6" customFormat="1" ht="21" customHeight="1" x14ac:dyDescent="0.25">
      <c r="A1" s="213" t="s">
        <v>0</v>
      </c>
      <c r="B1" s="213"/>
      <c r="C1" s="213"/>
      <c r="D1" s="213"/>
      <c r="E1" s="213"/>
      <c r="F1" s="213"/>
    </row>
    <row r="2" spans="1:6" customFormat="1" ht="30" x14ac:dyDescent="0.25">
      <c r="A2" s="56" t="s">
        <v>454</v>
      </c>
      <c r="B2" s="56" t="s">
        <v>1</v>
      </c>
      <c r="C2" s="56" t="s">
        <v>455</v>
      </c>
      <c r="D2" s="56" t="s">
        <v>3</v>
      </c>
      <c r="E2" s="56" t="s">
        <v>456</v>
      </c>
      <c r="F2" s="56" t="s">
        <v>5</v>
      </c>
    </row>
    <row r="3" spans="1:6" ht="69.75" customHeight="1" x14ac:dyDescent="0.25">
      <c r="A3" s="88" t="s">
        <v>904</v>
      </c>
      <c r="B3" s="90" t="s">
        <v>903</v>
      </c>
      <c r="C3" s="5" t="s">
        <v>458</v>
      </c>
      <c r="D3" s="5" t="s">
        <v>458</v>
      </c>
      <c r="E3" s="5" t="s">
        <v>458</v>
      </c>
      <c r="F3" s="5" t="s">
        <v>458</v>
      </c>
    </row>
    <row r="4" spans="1:6" ht="45" x14ac:dyDescent="0.25">
      <c r="A4" s="78" t="s">
        <v>304</v>
      </c>
      <c r="B4" s="90" t="s">
        <v>543</v>
      </c>
      <c r="C4" s="5" t="s">
        <v>458</v>
      </c>
      <c r="D4" s="5" t="s">
        <v>458</v>
      </c>
      <c r="E4" s="5" t="s">
        <v>458</v>
      </c>
      <c r="F4" s="5" t="s">
        <v>458</v>
      </c>
    </row>
    <row r="5" spans="1:6" ht="45" x14ac:dyDescent="0.25">
      <c r="A5" s="78" t="s">
        <v>304</v>
      </c>
      <c r="B5" s="90" t="s">
        <v>613</v>
      </c>
      <c r="C5" s="5" t="s">
        <v>458</v>
      </c>
      <c r="D5" s="5" t="s">
        <v>458</v>
      </c>
      <c r="E5" s="5" t="s">
        <v>458</v>
      </c>
      <c r="F5" s="5" t="s">
        <v>458</v>
      </c>
    </row>
    <row r="6" spans="1:6" ht="45" x14ac:dyDescent="0.25">
      <c r="A6" s="78" t="s">
        <v>304</v>
      </c>
      <c r="B6" s="90" t="s">
        <v>642</v>
      </c>
      <c r="C6" s="5" t="s">
        <v>458</v>
      </c>
      <c r="D6" s="5" t="s">
        <v>458</v>
      </c>
      <c r="E6" s="5" t="s">
        <v>458</v>
      </c>
      <c r="F6" s="5" t="s">
        <v>458</v>
      </c>
    </row>
    <row r="7" spans="1:6" ht="45" x14ac:dyDescent="0.25">
      <c r="A7" s="79" t="s">
        <v>386</v>
      </c>
      <c r="B7" s="90" t="s">
        <v>391</v>
      </c>
      <c r="C7" s="5" t="s">
        <v>458</v>
      </c>
      <c r="D7" s="5" t="s">
        <v>458</v>
      </c>
      <c r="E7" s="5" t="s">
        <v>458</v>
      </c>
      <c r="F7" s="5" t="s">
        <v>458</v>
      </c>
    </row>
    <row r="8" spans="1:6" ht="30" x14ac:dyDescent="0.25">
      <c r="A8" s="5" t="s">
        <v>305</v>
      </c>
      <c r="B8" s="90" t="s">
        <v>474</v>
      </c>
      <c r="C8" s="5" t="s">
        <v>458</v>
      </c>
      <c r="D8" s="5" t="s">
        <v>458</v>
      </c>
      <c r="E8" s="5" t="s">
        <v>458</v>
      </c>
      <c r="F8" s="5" t="s">
        <v>458</v>
      </c>
    </row>
    <row r="9" spans="1:6" x14ac:dyDescent="0.25">
      <c r="A9" s="5" t="s">
        <v>305</v>
      </c>
      <c r="B9" s="90" t="s">
        <v>615</v>
      </c>
      <c r="C9" s="5" t="s">
        <v>458</v>
      </c>
      <c r="D9" s="5" t="s">
        <v>458</v>
      </c>
      <c r="E9" s="5" t="s">
        <v>458</v>
      </c>
      <c r="F9" s="5" t="s">
        <v>458</v>
      </c>
    </row>
    <row r="10" spans="1:6" ht="45" x14ac:dyDescent="0.25">
      <c r="A10" s="5" t="s">
        <v>305</v>
      </c>
      <c r="B10" s="90" t="s">
        <v>396</v>
      </c>
      <c r="C10" s="5" t="s">
        <v>458</v>
      </c>
      <c r="D10" s="5" t="s">
        <v>458</v>
      </c>
      <c r="E10" s="5" t="s">
        <v>458</v>
      </c>
      <c r="F10" s="5" t="s">
        <v>458</v>
      </c>
    </row>
    <row r="11" spans="1:6" ht="45" x14ac:dyDescent="0.25">
      <c r="A11" s="5" t="s">
        <v>305</v>
      </c>
      <c r="B11" s="90" t="s">
        <v>477</v>
      </c>
      <c r="C11" s="5" t="s">
        <v>458</v>
      </c>
      <c r="D11" s="5" t="s">
        <v>458</v>
      </c>
      <c r="E11" s="5" t="s">
        <v>458</v>
      </c>
      <c r="F11" s="5" t="s">
        <v>458</v>
      </c>
    </row>
    <row r="12" spans="1:6" x14ac:dyDescent="0.25">
      <c r="A12" s="5" t="s">
        <v>305</v>
      </c>
      <c r="B12" s="90" t="s">
        <v>478</v>
      </c>
      <c r="C12" s="5" t="s">
        <v>458</v>
      </c>
      <c r="D12" s="5" t="s">
        <v>458</v>
      </c>
      <c r="E12" s="5" t="s">
        <v>458</v>
      </c>
      <c r="F12" s="5" t="s">
        <v>458</v>
      </c>
    </row>
    <row r="13" spans="1:6" x14ac:dyDescent="0.25">
      <c r="A13" s="5" t="s">
        <v>305</v>
      </c>
      <c r="B13" s="90" t="s">
        <v>616</v>
      </c>
      <c r="C13" s="5" t="s">
        <v>458</v>
      </c>
      <c r="D13" s="5" t="s">
        <v>458</v>
      </c>
      <c r="E13" s="5" t="s">
        <v>458</v>
      </c>
      <c r="F13" s="5" t="s">
        <v>458</v>
      </c>
    </row>
    <row r="14" spans="1:6" ht="45" x14ac:dyDescent="0.25">
      <c r="A14" s="5" t="s">
        <v>267</v>
      </c>
      <c r="B14" s="90" t="s">
        <v>402</v>
      </c>
      <c r="C14" s="5" t="s">
        <v>458</v>
      </c>
      <c r="D14" s="5" t="s">
        <v>458</v>
      </c>
      <c r="E14" s="5" t="s">
        <v>458</v>
      </c>
      <c r="F14" s="5" t="s">
        <v>458</v>
      </c>
    </row>
    <row r="15" spans="1:6" ht="30" x14ac:dyDescent="0.25">
      <c r="A15" s="5" t="s">
        <v>267</v>
      </c>
      <c r="B15" s="90" t="s">
        <v>406</v>
      </c>
      <c r="C15" s="5" t="s">
        <v>458</v>
      </c>
      <c r="D15" s="5" t="s">
        <v>458</v>
      </c>
      <c r="E15" s="5" t="s">
        <v>458</v>
      </c>
      <c r="F15" s="5" t="s">
        <v>458</v>
      </c>
    </row>
    <row r="16" spans="1:6" ht="30" x14ac:dyDescent="0.25">
      <c r="A16" s="5" t="s">
        <v>309</v>
      </c>
      <c r="B16" s="90" t="s">
        <v>644</v>
      </c>
      <c r="C16" s="5" t="s">
        <v>458</v>
      </c>
      <c r="D16" s="5" t="s">
        <v>458</v>
      </c>
      <c r="E16" s="5" t="s">
        <v>458</v>
      </c>
      <c r="F16" s="5" t="s">
        <v>458</v>
      </c>
    </row>
    <row r="17" spans="1:6" ht="30" x14ac:dyDescent="0.25">
      <c r="A17" s="5" t="s">
        <v>309</v>
      </c>
      <c r="B17" s="84" t="s">
        <v>645</v>
      </c>
      <c r="C17" s="5" t="s">
        <v>458</v>
      </c>
      <c r="D17" s="5" t="s">
        <v>458</v>
      </c>
      <c r="E17" s="5" t="s">
        <v>458</v>
      </c>
      <c r="F17" s="5" t="s">
        <v>458</v>
      </c>
    </row>
    <row r="18" spans="1:6" s="94" customFormat="1" ht="30" x14ac:dyDescent="0.25">
      <c r="A18" s="107" t="s">
        <v>310</v>
      </c>
      <c r="B18" s="84" t="s">
        <v>1045</v>
      </c>
      <c r="C18" s="107" t="s">
        <v>458</v>
      </c>
      <c r="D18" s="107" t="s">
        <v>458</v>
      </c>
      <c r="E18" s="107" t="s">
        <v>458</v>
      </c>
      <c r="F18" s="107" t="s">
        <v>458</v>
      </c>
    </row>
    <row r="19" spans="1:6" ht="30" x14ac:dyDescent="0.25">
      <c r="A19" s="5" t="s">
        <v>311</v>
      </c>
      <c r="B19" s="90" t="s">
        <v>485</v>
      </c>
      <c r="C19" s="5" t="s">
        <v>650</v>
      </c>
      <c r="D19" s="5" t="s">
        <v>650</v>
      </c>
      <c r="E19" s="5" t="s">
        <v>650</v>
      </c>
      <c r="F19" s="5" t="s">
        <v>650</v>
      </c>
    </row>
    <row r="20" spans="1:6" ht="30" x14ac:dyDescent="0.25">
      <c r="A20" s="5" t="s">
        <v>312</v>
      </c>
      <c r="B20" s="90" t="s">
        <v>618</v>
      </c>
      <c r="C20" s="5" t="s">
        <v>458</v>
      </c>
      <c r="D20" s="5" t="s">
        <v>458</v>
      </c>
      <c r="E20" s="5" t="s">
        <v>458</v>
      </c>
      <c r="F20" s="5" t="s">
        <v>458</v>
      </c>
    </row>
    <row r="21" spans="1:6" x14ac:dyDescent="0.25">
      <c r="A21" s="5" t="s">
        <v>313</v>
      </c>
      <c r="B21" s="89" t="s">
        <v>652</v>
      </c>
      <c r="C21" s="5" t="s">
        <v>458</v>
      </c>
      <c r="D21" s="5" t="s">
        <v>458</v>
      </c>
      <c r="E21" s="5" t="s">
        <v>458</v>
      </c>
      <c r="F21" s="5" t="s">
        <v>458</v>
      </c>
    </row>
    <row r="22" spans="1:6" x14ac:dyDescent="0.25">
      <c r="A22" s="5" t="s">
        <v>314</v>
      </c>
      <c r="B22" s="82" t="s">
        <v>447</v>
      </c>
      <c r="C22" s="5" t="s">
        <v>458</v>
      </c>
      <c r="D22" s="5" t="s">
        <v>458</v>
      </c>
      <c r="E22" s="5" t="s">
        <v>458</v>
      </c>
      <c r="F22" s="5" t="s">
        <v>458</v>
      </c>
    </row>
    <row r="23" spans="1:6" x14ac:dyDescent="0.25">
      <c r="A23" s="5" t="s">
        <v>315</v>
      </c>
      <c r="B23" s="89" t="s">
        <v>412</v>
      </c>
      <c r="C23" s="5" t="s">
        <v>458</v>
      </c>
      <c r="D23" s="5" t="s">
        <v>458</v>
      </c>
      <c r="E23" s="5" t="s">
        <v>458</v>
      </c>
      <c r="F23" s="5" t="s">
        <v>458</v>
      </c>
    </row>
    <row r="24" spans="1:6" ht="28.5" x14ac:dyDescent="0.25">
      <c r="A24" s="78" t="s">
        <v>274</v>
      </c>
      <c r="B24" s="83" t="s">
        <v>620</v>
      </c>
      <c r="C24" s="78" t="s">
        <v>458</v>
      </c>
      <c r="D24" s="78" t="s">
        <v>458</v>
      </c>
      <c r="E24" s="78" t="s">
        <v>458</v>
      </c>
      <c r="F24" s="78" t="s">
        <v>458</v>
      </c>
    </row>
    <row r="25" spans="1:6" ht="42.75" x14ac:dyDescent="0.25">
      <c r="A25" s="78" t="s">
        <v>274</v>
      </c>
      <c r="B25" s="83" t="s">
        <v>621</v>
      </c>
      <c r="C25" s="78" t="s">
        <v>458</v>
      </c>
      <c r="D25" s="78" t="s">
        <v>458</v>
      </c>
      <c r="E25" s="78" t="s">
        <v>458</v>
      </c>
      <c r="F25" s="78" t="s">
        <v>458</v>
      </c>
    </row>
    <row r="26" spans="1:6" x14ac:dyDescent="0.25">
      <c r="A26" s="78" t="s">
        <v>274</v>
      </c>
      <c r="B26" s="83" t="s">
        <v>622</v>
      </c>
      <c r="C26" s="78" t="s">
        <v>458</v>
      </c>
      <c r="D26" s="78" t="s">
        <v>458</v>
      </c>
      <c r="E26" s="78" t="s">
        <v>458</v>
      </c>
      <c r="F26" s="78" t="s">
        <v>458</v>
      </c>
    </row>
    <row r="27" spans="1:6" ht="28.5" x14ac:dyDescent="0.25">
      <c r="A27" s="78" t="s">
        <v>274</v>
      </c>
      <c r="B27" s="83" t="s">
        <v>899</v>
      </c>
      <c r="C27" s="78" t="s">
        <v>458</v>
      </c>
      <c r="D27" s="78" t="s">
        <v>458</v>
      </c>
      <c r="E27" s="78" t="s">
        <v>458</v>
      </c>
      <c r="F27" s="78" t="s">
        <v>458</v>
      </c>
    </row>
    <row r="28" spans="1:6" x14ac:dyDescent="0.25">
      <c r="A28" s="5" t="s">
        <v>268</v>
      </c>
      <c r="B28" s="90" t="s">
        <v>623</v>
      </c>
      <c r="C28" s="5" t="s">
        <v>650</v>
      </c>
      <c r="D28" s="5" t="s">
        <v>650</v>
      </c>
      <c r="E28" s="5" t="s">
        <v>650</v>
      </c>
      <c r="F28" s="5" t="s">
        <v>650</v>
      </c>
    </row>
    <row r="29" spans="1:6" ht="45" x14ac:dyDescent="0.25">
      <c r="A29" s="5" t="s">
        <v>269</v>
      </c>
      <c r="B29" s="90" t="s">
        <v>1046</v>
      </c>
      <c r="C29" s="5" t="s">
        <v>458</v>
      </c>
      <c r="D29" s="5" t="s">
        <v>458</v>
      </c>
      <c r="E29" s="5" t="s">
        <v>458</v>
      </c>
      <c r="F29" s="5" t="s">
        <v>458</v>
      </c>
    </row>
    <row r="30" spans="1:6" ht="30" x14ac:dyDescent="0.25">
      <c r="A30" s="5" t="s">
        <v>316</v>
      </c>
      <c r="B30" s="90" t="s">
        <v>537</v>
      </c>
      <c r="C30" s="5" t="s">
        <v>458</v>
      </c>
      <c r="D30" s="5" t="s">
        <v>458</v>
      </c>
      <c r="E30" s="5" t="s">
        <v>458</v>
      </c>
      <c r="F30" s="5" t="s">
        <v>458</v>
      </c>
    </row>
    <row r="31" spans="1:6" ht="30" x14ac:dyDescent="0.25">
      <c r="A31" s="5" t="s">
        <v>265</v>
      </c>
      <c r="B31" s="90" t="s">
        <v>624</v>
      </c>
      <c r="C31" s="5" t="s">
        <v>458</v>
      </c>
      <c r="D31" s="5" t="s">
        <v>458</v>
      </c>
      <c r="E31" s="5" t="s">
        <v>458</v>
      </c>
      <c r="F31" s="5" t="s">
        <v>458</v>
      </c>
    </row>
    <row r="32" spans="1:6" ht="30" x14ac:dyDescent="0.25">
      <c r="A32" s="5" t="s">
        <v>266</v>
      </c>
      <c r="B32" s="90" t="s">
        <v>501</v>
      </c>
      <c r="C32" s="5" t="s">
        <v>458</v>
      </c>
      <c r="D32" s="5" t="s">
        <v>458</v>
      </c>
      <c r="E32" s="5" t="s">
        <v>458</v>
      </c>
      <c r="F32" s="5" t="s">
        <v>458</v>
      </c>
    </row>
    <row r="33" spans="1:6" x14ac:dyDescent="0.25">
      <c r="A33" s="5" t="s">
        <v>266</v>
      </c>
      <c r="B33" s="90" t="s">
        <v>661</v>
      </c>
      <c r="C33" s="5" t="s">
        <v>458</v>
      </c>
      <c r="D33" s="5" t="s">
        <v>458</v>
      </c>
      <c r="E33" s="5" t="s">
        <v>458</v>
      </c>
      <c r="F33" s="5" t="s">
        <v>458</v>
      </c>
    </row>
    <row r="34" spans="1:6" ht="30" x14ac:dyDescent="0.25">
      <c r="A34" s="5" t="s">
        <v>266</v>
      </c>
      <c r="B34" s="90" t="s">
        <v>503</v>
      </c>
      <c r="C34" s="5" t="s">
        <v>458</v>
      </c>
      <c r="D34" s="5" t="s">
        <v>458</v>
      </c>
      <c r="E34" s="5" t="s">
        <v>458</v>
      </c>
      <c r="F34" s="5" t="s">
        <v>458</v>
      </c>
    </row>
    <row r="35" spans="1:6" ht="30" x14ac:dyDescent="0.25">
      <c r="A35" s="5" t="s">
        <v>266</v>
      </c>
      <c r="B35" s="90" t="s">
        <v>625</v>
      </c>
      <c r="C35" s="5" t="s">
        <v>458</v>
      </c>
      <c r="D35" s="5" t="s">
        <v>458</v>
      </c>
      <c r="E35" s="5" t="s">
        <v>458</v>
      </c>
      <c r="F35" s="5" t="s">
        <v>458</v>
      </c>
    </row>
    <row r="36" spans="1:6" x14ac:dyDescent="0.25">
      <c r="A36" s="5" t="s">
        <v>266</v>
      </c>
      <c r="B36" s="90" t="s">
        <v>504</v>
      </c>
      <c r="C36" s="5" t="s">
        <v>458</v>
      </c>
      <c r="D36" s="5" t="s">
        <v>458</v>
      </c>
      <c r="E36" s="5" t="s">
        <v>458</v>
      </c>
      <c r="F36" s="5" t="s">
        <v>458</v>
      </c>
    </row>
    <row r="37" spans="1:6" x14ac:dyDescent="0.25">
      <c r="A37" s="5" t="s">
        <v>322</v>
      </c>
      <c r="B37" s="90" t="s">
        <v>545</v>
      </c>
      <c r="C37" s="5" t="s">
        <v>458</v>
      </c>
      <c r="D37" s="5" t="s">
        <v>458</v>
      </c>
      <c r="E37" s="5" t="s">
        <v>458</v>
      </c>
      <c r="F37" s="5" t="s">
        <v>458</v>
      </c>
    </row>
    <row r="38" spans="1:6" ht="30" x14ac:dyDescent="0.25">
      <c r="A38" s="5" t="s">
        <v>270</v>
      </c>
      <c r="B38" s="90" t="s">
        <v>900</v>
      </c>
      <c r="C38" s="5" t="s">
        <v>458</v>
      </c>
      <c r="D38" s="5" t="s">
        <v>458</v>
      </c>
      <c r="E38" s="5" t="s">
        <v>458</v>
      </c>
      <c r="F38" s="5" t="s">
        <v>458</v>
      </c>
    </row>
    <row r="39" spans="1:6" x14ac:dyDescent="0.25">
      <c r="A39" s="87" t="s">
        <v>270</v>
      </c>
      <c r="B39" s="90" t="s">
        <v>901</v>
      </c>
      <c r="C39" s="87" t="s">
        <v>458</v>
      </c>
      <c r="D39" s="87" t="s">
        <v>458</v>
      </c>
      <c r="E39" s="87" t="s">
        <v>458</v>
      </c>
      <c r="F39" s="87" t="s">
        <v>458</v>
      </c>
    </row>
    <row r="40" spans="1:6" ht="45" x14ac:dyDescent="0.25">
      <c r="A40" s="5" t="s">
        <v>295</v>
      </c>
      <c r="B40" s="90" t="s">
        <v>627</v>
      </c>
      <c r="C40" s="5" t="s">
        <v>458</v>
      </c>
      <c r="D40" s="5" t="s">
        <v>458</v>
      </c>
      <c r="E40" s="5" t="s">
        <v>458</v>
      </c>
      <c r="F40" s="5" t="s">
        <v>458</v>
      </c>
    </row>
    <row r="41" spans="1:6" ht="30" x14ac:dyDescent="0.25">
      <c r="A41" s="5" t="s">
        <v>295</v>
      </c>
      <c r="B41" s="90" t="s">
        <v>628</v>
      </c>
      <c r="C41" s="5" t="s">
        <v>458</v>
      </c>
      <c r="D41" s="5" t="s">
        <v>458</v>
      </c>
      <c r="E41" s="5" t="s">
        <v>458</v>
      </c>
      <c r="F41" s="5" t="s">
        <v>458</v>
      </c>
    </row>
    <row r="42" spans="1:6" ht="45" x14ac:dyDescent="0.25">
      <c r="A42" s="5" t="s">
        <v>326</v>
      </c>
      <c r="B42" s="90" t="s">
        <v>664</v>
      </c>
      <c r="C42" s="5" t="s">
        <v>458</v>
      </c>
      <c r="D42" s="5" t="s">
        <v>458</v>
      </c>
      <c r="E42" s="5" t="s">
        <v>458</v>
      </c>
      <c r="F42" s="5" t="s">
        <v>458</v>
      </c>
    </row>
    <row r="43" spans="1:6" ht="45" x14ac:dyDescent="0.25">
      <c r="A43" s="5" t="s">
        <v>328</v>
      </c>
      <c r="B43" s="90" t="s">
        <v>540</v>
      </c>
      <c r="C43" s="5" t="s">
        <v>458</v>
      </c>
      <c r="D43" s="5" t="s">
        <v>458</v>
      </c>
      <c r="E43" s="5" t="s">
        <v>458</v>
      </c>
      <c r="F43" s="5" t="s">
        <v>458</v>
      </c>
    </row>
    <row r="44" spans="1:6" ht="30" x14ac:dyDescent="0.25">
      <c r="A44" s="5" t="s">
        <v>275</v>
      </c>
      <c r="B44" s="90" t="s">
        <v>629</v>
      </c>
      <c r="C44" s="5" t="s">
        <v>458</v>
      </c>
      <c r="D44" s="5" t="s">
        <v>458</v>
      </c>
      <c r="E44" s="5" t="s">
        <v>458</v>
      </c>
      <c r="F44" s="5" t="s">
        <v>458</v>
      </c>
    </row>
    <row r="45" spans="1:6" ht="30" x14ac:dyDescent="0.25">
      <c r="A45" s="80" t="s">
        <v>330</v>
      </c>
      <c r="B45" s="90" t="s">
        <v>516</v>
      </c>
      <c r="C45" s="80" t="s">
        <v>458</v>
      </c>
      <c r="D45" s="80" t="s">
        <v>458</v>
      </c>
      <c r="E45" s="80" t="s">
        <v>458</v>
      </c>
      <c r="F45" s="80" t="s">
        <v>458</v>
      </c>
    </row>
    <row r="46" spans="1:6" ht="30" x14ac:dyDescent="0.25">
      <c r="A46" s="87" t="s">
        <v>277</v>
      </c>
      <c r="B46" s="90" t="s">
        <v>631</v>
      </c>
      <c r="C46" s="81" t="s">
        <v>650</v>
      </c>
      <c r="D46" s="81" t="s">
        <v>650</v>
      </c>
      <c r="E46" s="81" t="s">
        <v>650</v>
      </c>
      <c r="F46" s="81" t="s">
        <v>650</v>
      </c>
    </row>
    <row r="47" spans="1:6" ht="30" x14ac:dyDescent="0.25">
      <c r="A47" s="214" t="s">
        <v>333</v>
      </c>
      <c r="B47" s="90" t="s">
        <v>442</v>
      </c>
      <c r="C47" s="80" t="s">
        <v>458</v>
      </c>
      <c r="D47" s="80" t="s">
        <v>458</v>
      </c>
      <c r="E47" s="80" t="s">
        <v>458</v>
      </c>
      <c r="F47" s="80" t="s">
        <v>458</v>
      </c>
    </row>
    <row r="48" spans="1:6" ht="30" x14ac:dyDescent="0.25">
      <c r="A48" s="215"/>
      <c r="B48" s="90" t="s">
        <v>902</v>
      </c>
      <c r="C48" s="80" t="s">
        <v>458</v>
      </c>
      <c r="D48" s="80" t="s">
        <v>458</v>
      </c>
      <c r="E48" s="80" t="s">
        <v>458</v>
      </c>
      <c r="F48" s="80" t="s">
        <v>458</v>
      </c>
    </row>
    <row r="49" spans="1:6" x14ac:dyDescent="0.25">
      <c r="A49" s="216" t="s">
        <v>334</v>
      </c>
      <c r="B49" s="89" t="s">
        <v>633</v>
      </c>
      <c r="C49" s="80" t="s">
        <v>458</v>
      </c>
      <c r="D49" s="80" t="s">
        <v>458</v>
      </c>
      <c r="E49" s="80" t="s">
        <v>458</v>
      </c>
      <c r="F49" s="80" t="s">
        <v>458</v>
      </c>
    </row>
    <row r="50" spans="1:6" x14ac:dyDescent="0.25">
      <c r="A50" s="216"/>
      <c r="B50" s="89" t="s">
        <v>635</v>
      </c>
      <c r="C50" s="80" t="s">
        <v>458</v>
      </c>
      <c r="D50" s="80" t="s">
        <v>458</v>
      </c>
      <c r="E50" s="80" t="s">
        <v>458</v>
      </c>
      <c r="F50" s="80" t="s">
        <v>458</v>
      </c>
    </row>
  </sheetData>
  <mergeCells count="3">
    <mergeCell ref="A1:F1"/>
    <mergeCell ref="A47:A48"/>
    <mergeCell ref="A49:A5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K113"/>
  <sheetViews>
    <sheetView showGridLines="0" tabSelected="1" topLeftCell="B1" zoomScale="70" zoomScaleNormal="70" workbookViewId="0">
      <pane ySplit="7" topLeftCell="A98" activePane="bottomLeft" state="frozen"/>
      <selection pane="bottomLeft" activeCell="AM24" sqref="AM24"/>
    </sheetView>
  </sheetViews>
  <sheetFormatPr baseColWidth="10" defaultColWidth="11.42578125" defaultRowHeight="15" x14ac:dyDescent="0.25"/>
  <cols>
    <col min="1" max="1" width="4.5703125" style="73" customWidth="1"/>
    <col min="2" max="2" width="14.140625" style="73" customWidth="1"/>
    <col min="3" max="3" width="40.7109375" style="74" customWidth="1"/>
    <col min="4" max="4" width="12" style="73" hidden="1" customWidth="1"/>
    <col min="5" max="6" width="40.7109375" style="73" customWidth="1"/>
    <col min="7" max="7" width="25.140625" style="73" customWidth="1"/>
    <col min="8" max="8" width="40.7109375" style="163" customWidth="1"/>
    <col min="9" max="9" width="13.28515625" style="73" customWidth="1"/>
    <col min="10" max="10" width="8.7109375" style="73" hidden="1" customWidth="1"/>
    <col min="11" max="11" width="6.5703125" style="73" hidden="1" customWidth="1"/>
    <col min="12" max="12" width="9.42578125" style="73" hidden="1" customWidth="1"/>
    <col min="13" max="13" width="9.28515625" style="73" hidden="1" customWidth="1"/>
    <col min="14" max="14" width="11.85546875" style="73" hidden="1" customWidth="1"/>
    <col min="15" max="15" width="10.42578125" style="86" hidden="1" customWidth="1"/>
    <col min="16" max="16" width="8.5703125" style="73" hidden="1" customWidth="1"/>
    <col min="17" max="17" width="10.28515625" style="73" hidden="1" customWidth="1"/>
    <col min="18" max="18" width="10" style="73" hidden="1" customWidth="1"/>
    <col min="19" max="19" width="15.7109375" style="75" hidden="1" customWidth="1"/>
    <col min="20" max="20" width="50.140625" style="73" hidden="1" customWidth="1"/>
    <col min="21" max="21" width="35.85546875" style="73" hidden="1" customWidth="1"/>
    <col min="22" max="22" width="15.7109375" style="73" hidden="1" customWidth="1"/>
    <col min="23" max="23" width="55.140625" style="73" hidden="1" customWidth="1"/>
    <col min="24" max="24" width="35" style="73" hidden="1" customWidth="1"/>
    <col min="25" max="25" width="42.7109375" style="73" hidden="1" customWidth="1"/>
    <col min="26" max="26" width="35" style="73" hidden="1" customWidth="1"/>
    <col min="27" max="27" width="17" style="206" hidden="1" customWidth="1"/>
    <col min="28" max="28" width="15.140625" style="73" hidden="1" customWidth="1"/>
    <col min="29" max="29" width="16.5703125" style="206" customWidth="1"/>
    <col min="30" max="30" width="16.42578125" style="206" customWidth="1"/>
    <col min="31" max="31" width="11.42578125" style="206"/>
    <col min="32" max="32" width="14.28515625" style="206" customWidth="1"/>
    <col min="33" max="33" width="14.7109375" style="206" customWidth="1"/>
    <col min="34" max="34" width="15.7109375" style="206" customWidth="1"/>
    <col min="35" max="35" width="18.7109375" style="206" hidden="1" customWidth="1"/>
    <col min="36" max="36" width="16.85546875" style="206" customWidth="1"/>
    <col min="37" max="37" width="18" style="206" customWidth="1"/>
    <col min="38" max="16384" width="11.42578125" style="73"/>
  </cols>
  <sheetData>
    <row r="1" spans="2:37" s="53" customFormat="1" ht="18" x14ac:dyDescent="0.2">
      <c r="B1" s="217" t="s">
        <v>1153</v>
      </c>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row>
    <row r="2" spans="2:37" s="53" customFormat="1" ht="20.25" x14ac:dyDescent="0.2">
      <c r="B2" s="219" t="s">
        <v>1152</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row>
    <row r="3" spans="2:37" s="53" customFormat="1" ht="20.25" x14ac:dyDescent="0.2">
      <c r="B3" s="219" t="s">
        <v>1154</v>
      </c>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row>
    <row r="4" spans="2:37" s="53" customFormat="1" ht="30" customHeight="1" thickBot="1" x14ac:dyDescent="0.25">
      <c r="B4" s="211"/>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row>
    <row r="5" spans="2:37" s="53" customFormat="1" ht="16.5" customHeight="1" thickBot="1" x14ac:dyDescent="0.25">
      <c r="B5" s="289" t="s">
        <v>7</v>
      </c>
      <c r="C5" s="292" t="s">
        <v>279</v>
      </c>
      <c r="D5" s="173"/>
      <c r="E5" s="295" t="s">
        <v>10</v>
      </c>
      <c r="F5" s="295" t="s">
        <v>9</v>
      </c>
      <c r="G5" s="296" t="s">
        <v>214</v>
      </c>
      <c r="H5" s="174" t="s">
        <v>225</v>
      </c>
      <c r="I5" s="175"/>
      <c r="J5" s="176"/>
      <c r="K5" s="176"/>
      <c r="L5" s="176"/>
      <c r="M5" s="176"/>
      <c r="N5" s="175"/>
      <c r="O5" s="175"/>
      <c r="P5" s="175"/>
      <c r="Q5" s="175"/>
      <c r="R5" s="175"/>
      <c r="S5" s="175"/>
      <c r="T5" s="175"/>
      <c r="U5" s="177"/>
      <c r="V5" s="295" t="s">
        <v>215</v>
      </c>
      <c r="W5" s="295" t="s">
        <v>216</v>
      </c>
      <c r="X5" s="295" t="s">
        <v>217</v>
      </c>
      <c r="Y5" s="295" t="s">
        <v>218</v>
      </c>
      <c r="Z5" s="295" t="s">
        <v>726</v>
      </c>
      <c r="AA5" s="325" t="s">
        <v>1093</v>
      </c>
      <c r="AB5" s="326"/>
      <c r="AC5" s="326"/>
      <c r="AD5" s="326"/>
      <c r="AE5" s="326"/>
      <c r="AF5" s="326"/>
      <c r="AG5" s="326"/>
      <c r="AH5" s="326"/>
      <c r="AI5" s="326"/>
      <c r="AJ5" s="326"/>
      <c r="AK5" s="327"/>
    </row>
    <row r="6" spans="2:37" s="53" customFormat="1" ht="36.75" customHeight="1" thickTop="1" x14ac:dyDescent="0.2">
      <c r="B6" s="290"/>
      <c r="C6" s="293"/>
      <c r="D6" s="286" t="s">
        <v>470</v>
      </c>
      <c r="E6" s="286"/>
      <c r="F6" s="286"/>
      <c r="G6" s="297"/>
      <c r="H6" s="299" t="s">
        <v>219</v>
      </c>
      <c r="I6" s="300" t="s">
        <v>187</v>
      </c>
      <c r="J6" s="275" t="s">
        <v>282</v>
      </c>
      <c r="K6" s="275" t="s">
        <v>283</v>
      </c>
      <c r="L6" s="275" t="s">
        <v>468</v>
      </c>
      <c r="M6" s="275" t="s">
        <v>469</v>
      </c>
      <c r="N6" s="308" t="s">
        <v>280</v>
      </c>
      <c r="O6" s="310" t="s">
        <v>281</v>
      </c>
      <c r="P6" s="302" t="s">
        <v>230</v>
      </c>
      <c r="Q6" s="303"/>
      <c r="R6" s="304"/>
      <c r="S6" s="305" t="s">
        <v>231</v>
      </c>
      <c r="T6" s="306"/>
      <c r="U6" s="307"/>
      <c r="V6" s="286"/>
      <c r="W6" s="286"/>
      <c r="X6" s="286"/>
      <c r="Y6" s="286"/>
      <c r="Z6" s="286"/>
      <c r="AA6" s="328"/>
      <c r="AB6" s="329"/>
      <c r="AC6" s="329"/>
      <c r="AD6" s="329"/>
      <c r="AE6" s="329"/>
      <c r="AF6" s="329"/>
      <c r="AG6" s="329"/>
      <c r="AH6" s="329"/>
      <c r="AI6" s="329"/>
      <c r="AJ6" s="329"/>
      <c r="AK6" s="330"/>
    </row>
    <row r="7" spans="2:37" s="53" customFormat="1" ht="102.75" thickBot="1" x14ac:dyDescent="0.25">
      <c r="B7" s="291"/>
      <c r="C7" s="294"/>
      <c r="D7" s="287"/>
      <c r="E7" s="287"/>
      <c r="F7" s="287"/>
      <c r="G7" s="298"/>
      <c r="H7" s="287"/>
      <c r="I7" s="301"/>
      <c r="J7" s="276"/>
      <c r="K7" s="276"/>
      <c r="L7" s="276"/>
      <c r="M7" s="276"/>
      <c r="N7" s="309"/>
      <c r="O7" s="311"/>
      <c r="P7" s="199" t="s">
        <v>120</v>
      </c>
      <c r="Q7" s="199" t="s">
        <v>135</v>
      </c>
      <c r="R7" s="200" t="s">
        <v>229</v>
      </c>
      <c r="S7" s="201" t="s">
        <v>232</v>
      </c>
      <c r="T7" s="202" t="s">
        <v>216</v>
      </c>
      <c r="U7" s="202" t="s">
        <v>220</v>
      </c>
      <c r="V7" s="287"/>
      <c r="W7" s="287"/>
      <c r="X7" s="287"/>
      <c r="Y7" s="287"/>
      <c r="Z7" s="287"/>
      <c r="AA7" s="203" t="s">
        <v>1094</v>
      </c>
      <c r="AB7" s="204" t="s">
        <v>1095</v>
      </c>
      <c r="AC7" s="204" t="s">
        <v>1096</v>
      </c>
      <c r="AD7" s="204" t="s">
        <v>1097</v>
      </c>
      <c r="AE7" s="204" t="s">
        <v>1098</v>
      </c>
      <c r="AF7" s="204" t="s">
        <v>1099</v>
      </c>
      <c r="AG7" s="204" t="s">
        <v>1100</v>
      </c>
      <c r="AH7" s="204" t="s">
        <v>1101</v>
      </c>
      <c r="AI7" s="209"/>
      <c r="AJ7" s="204" t="s">
        <v>1102</v>
      </c>
      <c r="AK7" s="210" t="s">
        <v>1103</v>
      </c>
    </row>
    <row r="8" spans="2:37" s="71" customFormat="1" ht="133.15" customHeight="1" x14ac:dyDescent="0.25">
      <c r="B8" s="259" t="s">
        <v>924</v>
      </c>
      <c r="C8" s="323" t="s">
        <v>925</v>
      </c>
      <c r="D8" s="238" t="s">
        <v>598</v>
      </c>
      <c r="E8" s="248" t="s">
        <v>903</v>
      </c>
      <c r="F8" s="159" t="s">
        <v>905</v>
      </c>
      <c r="G8" s="192" t="s">
        <v>911</v>
      </c>
      <c r="H8" s="148" t="s">
        <v>913</v>
      </c>
      <c r="I8" s="148" t="s">
        <v>188</v>
      </c>
      <c r="J8" s="193"/>
      <c r="K8" s="150">
        <v>85</v>
      </c>
      <c r="L8" s="234"/>
      <c r="M8" s="234">
        <f>IFERROR(AVERAGE(K8:K13)," ")</f>
        <v>85</v>
      </c>
      <c r="N8" s="246">
        <f>LOOKUP(L8,CALIFI_CONTROL)</f>
        <v>0</v>
      </c>
      <c r="O8" s="246">
        <f>IFERROR(LOOKUP(M8,CALIFI_CONTROL),0)</f>
        <v>2</v>
      </c>
      <c r="P8" s="229" t="e">
        <f>+(IF($N8&gt;=#REF!,1,(#REF!-$N8)))</f>
        <v>#REF!</v>
      </c>
      <c r="Q8" s="229" t="e">
        <f>IF(O8=0,#REF!,IF(O8=2,#REF!/2,IF(O8=1,#REF!/2,#REF!)))</f>
        <v>#REF!</v>
      </c>
      <c r="R8" s="229" t="e">
        <f>P8*Q8</f>
        <v>#REF!</v>
      </c>
      <c r="S8" s="155" t="s">
        <v>716</v>
      </c>
      <c r="T8" s="159" t="s">
        <v>1087</v>
      </c>
      <c r="U8" s="194" t="s">
        <v>1086</v>
      </c>
      <c r="V8" s="243">
        <v>43304</v>
      </c>
      <c r="W8" s="254" t="s">
        <v>1090</v>
      </c>
      <c r="X8" s="246" t="s">
        <v>1091</v>
      </c>
      <c r="Y8" s="141" t="s">
        <v>1052</v>
      </c>
      <c r="Z8" s="148" t="s">
        <v>923</v>
      </c>
      <c r="AA8" s="148" t="s">
        <v>188</v>
      </c>
      <c r="AB8" s="114" t="s">
        <v>1118</v>
      </c>
      <c r="AC8" s="114" t="s">
        <v>1118</v>
      </c>
      <c r="AD8" s="195" t="s">
        <v>1129</v>
      </c>
      <c r="AE8" s="196" t="s">
        <v>1116</v>
      </c>
      <c r="AF8" s="127">
        <v>1</v>
      </c>
      <c r="AG8" s="127">
        <v>1</v>
      </c>
      <c r="AH8" s="127">
        <v>1</v>
      </c>
      <c r="AI8" s="197" t="s">
        <v>716</v>
      </c>
      <c r="AJ8" s="198" t="str">
        <f>IF(AF8+AG8+AH8=0,"INEFECTIVO",(IF(AF8+AG8+AH8=3,"EFECTIVO","DEFICIENTE")))</f>
        <v>EFECTIVO</v>
      </c>
      <c r="AK8" s="178" t="s">
        <v>1113</v>
      </c>
    </row>
    <row r="9" spans="2:37" s="71" customFormat="1" ht="153" customHeight="1" x14ac:dyDescent="0.25">
      <c r="B9" s="259"/>
      <c r="C9" s="323"/>
      <c r="D9" s="238"/>
      <c r="E9" s="248"/>
      <c r="F9" s="247" t="s">
        <v>906</v>
      </c>
      <c r="G9" s="232" t="s">
        <v>912</v>
      </c>
      <c r="H9" s="149" t="s">
        <v>1082</v>
      </c>
      <c r="I9" s="149" t="s">
        <v>188</v>
      </c>
      <c r="J9" s="109"/>
      <c r="K9" s="108">
        <v>85</v>
      </c>
      <c r="L9" s="234"/>
      <c r="M9" s="234"/>
      <c r="N9" s="246"/>
      <c r="O9" s="246"/>
      <c r="P9" s="229"/>
      <c r="Q9" s="229"/>
      <c r="R9" s="229"/>
      <c r="S9" s="95" t="s">
        <v>716</v>
      </c>
      <c r="T9" s="152" t="s">
        <v>914</v>
      </c>
      <c r="U9" s="103" t="s">
        <v>919</v>
      </c>
      <c r="V9" s="243"/>
      <c r="W9" s="254"/>
      <c r="X9" s="246"/>
      <c r="Y9" s="151" t="s">
        <v>1052</v>
      </c>
      <c r="Z9" s="149" t="s">
        <v>923</v>
      </c>
      <c r="AA9" s="149" t="s">
        <v>188</v>
      </c>
      <c r="AB9" s="114" t="s">
        <v>1118</v>
      </c>
      <c r="AC9" s="118" t="s">
        <v>1118</v>
      </c>
      <c r="AD9" s="119" t="s">
        <v>1126</v>
      </c>
      <c r="AE9" s="125" t="s">
        <v>1116</v>
      </c>
      <c r="AF9" s="126">
        <v>1</v>
      </c>
      <c r="AG9" s="126">
        <v>1</v>
      </c>
      <c r="AH9" s="126">
        <v>1</v>
      </c>
      <c r="AI9" s="111" t="s">
        <v>717</v>
      </c>
      <c r="AJ9" s="121" t="str">
        <f t="shared" ref="AJ9:AJ68" si="0">IF(AF9+AG9+AH9=0,"INEFECTIVO",(IF(AF9+AG9+AH9=3,"EFECTIVO","DEFICIENTE")))</f>
        <v>EFECTIVO</v>
      </c>
      <c r="AK9" s="178" t="s">
        <v>1113</v>
      </c>
    </row>
    <row r="10" spans="2:37" s="93" customFormat="1" ht="146.25" customHeight="1" x14ac:dyDescent="0.25">
      <c r="B10" s="259"/>
      <c r="C10" s="323"/>
      <c r="D10" s="238"/>
      <c r="E10" s="248"/>
      <c r="F10" s="248"/>
      <c r="G10" s="246"/>
      <c r="H10" s="149" t="s">
        <v>1083</v>
      </c>
      <c r="I10" s="149" t="s">
        <v>188</v>
      </c>
      <c r="J10" s="109"/>
      <c r="K10" s="108">
        <v>85</v>
      </c>
      <c r="L10" s="234"/>
      <c r="M10" s="234"/>
      <c r="N10" s="246"/>
      <c r="O10" s="246"/>
      <c r="P10" s="229"/>
      <c r="Q10" s="229"/>
      <c r="R10" s="229"/>
      <c r="S10" s="95" t="s">
        <v>716</v>
      </c>
      <c r="T10" s="156" t="s">
        <v>1088</v>
      </c>
      <c r="U10" s="110" t="s">
        <v>1089</v>
      </c>
      <c r="V10" s="243"/>
      <c r="W10" s="254"/>
      <c r="X10" s="246"/>
      <c r="Y10" s="151" t="s">
        <v>1052</v>
      </c>
      <c r="Z10" s="149" t="s">
        <v>923</v>
      </c>
      <c r="AA10" s="149" t="s">
        <v>188</v>
      </c>
      <c r="AB10" s="114" t="s">
        <v>1118</v>
      </c>
      <c r="AC10" s="118" t="s">
        <v>1118</v>
      </c>
      <c r="AD10" s="119" t="s">
        <v>1127</v>
      </c>
      <c r="AE10" s="125" t="s">
        <v>1116</v>
      </c>
      <c r="AF10" s="126">
        <v>1</v>
      </c>
      <c r="AG10" s="126">
        <v>1</v>
      </c>
      <c r="AH10" s="126">
        <v>1</v>
      </c>
      <c r="AI10" s="111"/>
      <c r="AJ10" s="121" t="str">
        <f t="shared" si="0"/>
        <v>EFECTIVO</v>
      </c>
      <c r="AK10" s="178" t="s">
        <v>1113</v>
      </c>
    </row>
    <row r="11" spans="2:37" s="93" customFormat="1" ht="123.75" customHeight="1" x14ac:dyDescent="0.25">
      <c r="B11" s="259"/>
      <c r="C11" s="323"/>
      <c r="D11" s="238"/>
      <c r="E11" s="248"/>
      <c r="F11" s="248"/>
      <c r="G11" s="246"/>
      <c r="H11" s="149" t="s">
        <v>1084</v>
      </c>
      <c r="I11" s="149" t="s">
        <v>188</v>
      </c>
      <c r="J11" s="109"/>
      <c r="K11" s="108">
        <v>85</v>
      </c>
      <c r="L11" s="234"/>
      <c r="M11" s="234"/>
      <c r="N11" s="246"/>
      <c r="O11" s="246"/>
      <c r="P11" s="229"/>
      <c r="Q11" s="229"/>
      <c r="R11" s="229"/>
      <c r="S11" s="95" t="s">
        <v>716</v>
      </c>
      <c r="T11" s="152" t="s">
        <v>915</v>
      </c>
      <c r="U11" s="103" t="s">
        <v>920</v>
      </c>
      <c r="V11" s="243"/>
      <c r="W11" s="254"/>
      <c r="X11" s="246"/>
      <c r="Y11" s="151" t="s">
        <v>1052</v>
      </c>
      <c r="Z11" s="149" t="s">
        <v>923</v>
      </c>
      <c r="AA11" s="149" t="s">
        <v>188</v>
      </c>
      <c r="AB11" s="114" t="s">
        <v>1118</v>
      </c>
      <c r="AC11" s="118" t="s">
        <v>1118</v>
      </c>
      <c r="AD11" s="119" t="s">
        <v>1128</v>
      </c>
      <c r="AE11" s="125" t="s">
        <v>1116</v>
      </c>
      <c r="AF11" s="126">
        <v>1</v>
      </c>
      <c r="AG11" s="126">
        <v>1</v>
      </c>
      <c r="AH11" s="126">
        <v>1</v>
      </c>
      <c r="AI11" s="111"/>
      <c r="AJ11" s="121" t="str">
        <f t="shared" si="0"/>
        <v>EFECTIVO</v>
      </c>
      <c r="AK11" s="178" t="s">
        <v>1113</v>
      </c>
    </row>
    <row r="12" spans="2:37" s="93" customFormat="1" ht="123.75" customHeight="1" x14ac:dyDescent="0.25">
      <c r="B12" s="259"/>
      <c r="C12" s="323"/>
      <c r="D12" s="238"/>
      <c r="E12" s="248"/>
      <c r="F12" s="248"/>
      <c r="G12" s="246"/>
      <c r="H12" s="149" t="s">
        <v>918</v>
      </c>
      <c r="I12" s="149" t="s">
        <v>188</v>
      </c>
      <c r="J12" s="109"/>
      <c r="K12" s="108">
        <v>85</v>
      </c>
      <c r="L12" s="234"/>
      <c r="M12" s="234"/>
      <c r="N12" s="246"/>
      <c r="O12" s="246"/>
      <c r="P12" s="229"/>
      <c r="Q12" s="229"/>
      <c r="R12" s="229"/>
      <c r="S12" s="95" t="s">
        <v>717</v>
      </c>
      <c r="T12" s="152" t="s">
        <v>916</v>
      </c>
      <c r="U12" s="103" t="s">
        <v>921</v>
      </c>
      <c r="V12" s="243"/>
      <c r="W12" s="254"/>
      <c r="X12" s="246"/>
      <c r="Y12" s="151" t="s">
        <v>1052</v>
      </c>
      <c r="Z12" s="149" t="s">
        <v>923</v>
      </c>
      <c r="AA12" s="149" t="s">
        <v>188</v>
      </c>
      <c r="AB12" s="114" t="s">
        <v>1118</v>
      </c>
      <c r="AC12" s="118" t="s">
        <v>1118</v>
      </c>
      <c r="AD12" s="119" t="s">
        <v>1128</v>
      </c>
      <c r="AE12" s="125" t="s">
        <v>1116</v>
      </c>
      <c r="AF12" s="126">
        <v>1</v>
      </c>
      <c r="AG12" s="126">
        <v>1</v>
      </c>
      <c r="AH12" s="126">
        <v>1</v>
      </c>
      <c r="AI12" s="111"/>
      <c r="AJ12" s="121" t="str">
        <f t="shared" si="0"/>
        <v>EFECTIVO</v>
      </c>
      <c r="AK12" s="178" t="s">
        <v>1113</v>
      </c>
    </row>
    <row r="13" spans="2:37" s="93" customFormat="1" ht="123.75" customHeight="1" x14ac:dyDescent="0.25">
      <c r="B13" s="169"/>
      <c r="C13" s="324"/>
      <c r="D13" s="239"/>
      <c r="E13" s="249"/>
      <c r="F13" s="249"/>
      <c r="G13" s="233"/>
      <c r="H13" s="149" t="s">
        <v>1085</v>
      </c>
      <c r="I13" s="149" t="s">
        <v>188</v>
      </c>
      <c r="J13" s="109"/>
      <c r="K13" s="108">
        <v>85</v>
      </c>
      <c r="L13" s="231"/>
      <c r="M13" s="231"/>
      <c r="N13" s="233"/>
      <c r="O13" s="233"/>
      <c r="P13" s="228"/>
      <c r="Q13" s="228"/>
      <c r="R13" s="228"/>
      <c r="S13" s="95"/>
      <c r="T13" s="152" t="s">
        <v>917</v>
      </c>
      <c r="U13" s="103" t="s">
        <v>922</v>
      </c>
      <c r="V13" s="244"/>
      <c r="W13" s="255"/>
      <c r="X13" s="233"/>
      <c r="Y13" s="151" t="s">
        <v>1052</v>
      </c>
      <c r="Z13" s="149" t="s">
        <v>923</v>
      </c>
      <c r="AA13" s="149" t="s">
        <v>188</v>
      </c>
      <c r="AB13" s="114" t="s">
        <v>1118</v>
      </c>
      <c r="AC13" s="118" t="s">
        <v>1118</v>
      </c>
      <c r="AD13" s="119" t="s">
        <v>1126</v>
      </c>
      <c r="AE13" s="125" t="s">
        <v>1116</v>
      </c>
      <c r="AF13" s="126">
        <v>1</v>
      </c>
      <c r="AG13" s="126">
        <v>1</v>
      </c>
      <c r="AH13" s="126">
        <v>1</v>
      </c>
      <c r="AI13" s="111"/>
      <c r="AJ13" s="121" t="str">
        <f t="shared" si="0"/>
        <v>EFECTIVO</v>
      </c>
      <c r="AK13" s="178" t="s">
        <v>1113</v>
      </c>
    </row>
    <row r="14" spans="2:37" s="71" customFormat="1" ht="180.75" customHeight="1" x14ac:dyDescent="0.25">
      <c r="B14" s="221" t="s">
        <v>304</v>
      </c>
      <c r="C14" s="223" t="s">
        <v>346</v>
      </c>
      <c r="D14" s="237" t="s">
        <v>583</v>
      </c>
      <c r="E14" s="260" t="s">
        <v>543</v>
      </c>
      <c r="F14" s="262" t="s">
        <v>389</v>
      </c>
      <c r="G14" s="232" t="s">
        <v>614</v>
      </c>
      <c r="H14" s="149" t="s">
        <v>727</v>
      </c>
      <c r="I14" s="149" t="s">
        <v>188</v>
      </c>
      <c r="J14" s="108">
        <v>70</v>
      </c>
      <c r="K14" s="108"/>
      <c r="L14" s="230">
        <f>AVERAGE(J14:J16)</f>
        <v>70</v>
      </c>
      <c r="M14" s="230">
        <f>IFERROR(AVERAGE(K14:K16)," ")</f>
        <v>70</v>
      </c>
      <c r="N14" s="232">
        <f>LOOKUP(L14,CALIFI_CONTROL)</f>
        <v>1</v>
      </c>
      <c r="O14" s="232">
        <f>IFERROR(LOOKUP(M14,CALIFI_CONTROL),0)</f>
        <v>1</v>
      </c>
      <c r="P14" s="227" t="e">
        <f>+(IF($N14&gt;=#REF!,1,(#REF!-$N14)))</f>
        <v>#REF!</v>
      </c>
      <c r="Q14" s="227" t="e">
        <f>IF(O14=0,#REF!,IF(O14=2,#REF!/4,IF(O14=1,#REF!/2,#REF!)))</f>
        <v>#REF!</v>
      </c>
      <c r="R14" s="227" t="e">
        <f>P14*Q14</f>
        <v>#REF!</v>
      </c>
      <c r="S14" s="95" t="s">
        <v>721</v>
      </c>
      <c r="T14" s="85" t="s">
        <v>930</v>
      </c>
      <c r="U14" s="103" t="s">
        <v>805</v>
      </c>
      <c r="V14" s="242">
        <v>43297</v>
      </c>
      <c r="W14" s="240" t="s">
        <v>931</v>
      </c>
      <c r="X14" s="232" t="s">
        <v>688</v>
      </c>
      <c r="Y14" s="167" t="s">
        <v>932</v>
      </c>
      <c r="Z14" s="162" t="s">
        <v>809</v>
      </c>
      <c r="AA14" s="149" t="s">
        <v>189</v>
      </c>
      <c r="AB14" s="120" t="s">
        <v>86</v>
      </c>
      <c r="AC14" s="120" t="s">
        <v>86</v>
      </c>
      <c r="AD14" s="120" t="s">
        <v>721</v>
      </c>
      <c r="AE14" s="120" t="s">
        <v>1116</v>
      </c>
      <c r="AF14" s="120">
        <v>1</v>
      </c>
      <c r="AG14" s="120">
        <v>1</v>
      </c>
      <c r="AH14" s="120">
        <v>1</v>
      </c>
      <c r="AI14" s="111" t="s">
        <v>719</v>
      </c>
      <c r="AJ14" s="121" t="str">
        <f t="shared" si="0"/>
        <v>EFECTIVO</v>
      </c>
      <c r="AK14" s="178" t="s">
        <v>1113</v>
      </c>
    </row>
    <row r="15" spans="2:37" s="71" customFormat="1" ht="71.25" x14ac:dyDescent="0.25">
      <c r="B15" s="226"/>
      <c r="C15" s="225"/>
      <c r="D15" s="238"/>
      <c r="E15" s="277"/>
      <c r="F15" s="271"/>
      <c r="G15" s="246"/>
      <c r="H15" s="149" t="s">
        <v>473</v>
      </c>
      <c r="I15" s="149" t="s">
        <v>188</v>
      </c>
      <c r="J15" s="108">
        <v>70</v>
      </c>
      <c r="K15" s="108"/>
      <c r="L15" s="234"/>
      <c r="M15" s="234"/>
      <c r="N15" s="246"/>
      <c r="O15" s="246"/>
      <c r="P15" s="229"/>
      <c r="Q15" s="229"/>
      <c r="R15" s="229"/>
      <c r="S15" s="95" t="s">
        <v>717</v>
      </c>
      <c r="T15" s="162" t="s">
        <v>733</v>
      </c>
      <c r="U15" s="151" t="s">
        <v>734</v>
      </c>
      <c r="V15" s="243"/>
      <c r="W15" s="245"/>
      <c r="X15" s="246"/>
      <c r="Y15" s="167" t="s">
        <v>932</v>
      </c>
      <c r="Z15" s="162" t="s">
        <v>809</v>
      </c>
      <c r="AA15" s="232" t="s">
        <v>188</v>
      </c>
      <c r="AB15" s="120" t="s">
        <v>86</v>
      </c>
      <c r="AC15" s="120" t="s">
        <v>86</v>
      </c>
      <c r="AD15" s="120" t="s">
        <v>1133</v>
      </c>
      <c r="AE15" s="120" t="s">
        <v>1116</v>
      </c>
      <c r="AF15" s="120">
        <v>1</v>
      </c>
      <c r="AG15" s="120">
        <v>1</v>
      </c>
      <c r="AH15" s="120">
        <v>1</v>
      </c>
      <c r="AI15" s="111" t="s">
        <v>720</v>
      </c>
      <c r="AJ15" s="121" t="str">
        <f t="shared" si="0"/>
        <v>EFECTIVO</v>
      </c>
      <c r="AK15" s="178" t="s">
        <v>1113</v>
      </c>
    </row>
    <row r="16" spans="2:37" s="71" customFormat="1" ht="99.75" x14ac:dyDescent="0.25">
      <c r="B16" s="226"/>
      <c r="C16" s="225"/>
      <c r="D16" s="239"/>
      <c r="E16" s="261"/>
      <c r="F16" s="263"/>
      <c r="G16" s="233"/>
      <c r="H16" s="149" t="s">
        <v>844</v>
      </c>
      <c r="I16" s="149" t="s">
        <v>189</v>
      </c>
      <c r="J16" s="108"/>
      <c r="K16" s="108">
        <v>70</v>
      </c>
      <c r="L16" s="231"/>
      <c r="M16" s="231"/>
      <c r="N16" s="233"/>
      <c r="O16" s="233"/>
      <c r="P16" s="228"/>
      <c r="Q16" s="228"/>
      <c r="R16" s="228"/>
      <c r="S16" s="95" t="s">
        <v>721</v>
      </c>
      <c r="T16" s="162" t="s">
        <v>735</v>
      </c>
      <c r="U16" s="151" t="s">
        <v>845</v>
      </c>
      <c r="V16" s="243"/>
      <c r="W16" s="245"/>
      <c r="X16" s="246"/>
      <c r="Y16" s="167" t="s">
        <v>932</v>
      </c>
      <c r="Z16" s="162" t="s">
        <v>809</v>
      </c>
      <c r="AA16" s="246"/>
      <c r="AB16" s="120" t="s">
        <v>86</v>
      </c>
      <c r="AC16" s="120" t="s">
        <v>86</v>
      </c>
      <c r="AD16" s="120" t="s">
        <v>721</v>
      </c>
      <c r="AE16" s="120" t="s">
        <v>1116</v>
      </c>
      <c r="AF16" s="120">
        <v>1</v>
      </c>
      <c r="AG16" s="120">
        <v>1</v>
      </c>
      <c r="AH16" s="120">
        <v>1</v>
      </c>
      <c r="AI16" s="111" t="s">
        <v>721</v>
      </c>
      <c r="AJ16" s="121" t="str">
        <f t="shared" si="0"/>
        <v>EFECTIVO</v>
      </c>
      <c r="AK16" s="178" t="s">
        <v>1113</v>
      </c>
    </row>
    <row r="17" spans="2:37" s="71" customFormat="1" ht="71.25" x14ac:dyDescent="0.25">
      <c r="B17" s="226"/>
      <c r="C17" s="225"/>
      <c r="D17" s="237" t="s">
        <v>572</v>
      </c>
      <c r="E17" s="260" t="s">
        <v>613</v>
      </c>
      <c r="F17" s="262" t="s">
        <v>389</v>
      </c>
      <c r="G17" s="240" t="s">
        <v>715</v>
      </c>
      <c r="H17" s="149" t="s">
        <v>611</v>
      </c>
      <c r="I17" s="149" t="s">
        <v>189</v>
      </c>
      <c r="J17" s="108">
        <v>55</v>
      </c>
      <c r="K17" s="108"/>
      <c r="L17" s="230">
        <f>AVERAGE(J17:J18)</f>
        <v>55</v>
      </c>
      <c r="M17" s="230">
        <f>IFERROR(AVERAGE(K17:K18)," ")</f>
        <v>70</v>
      </c>
      <c r="N17" s="232">
        <f>LOOKUP(L17:L18,CALIFI_CONTROL)</f>
        <v>1</v>
      </c>
      <c r="O17" s="232">
        <f>IFERROR(LOOKUP(M17:M18,CALIFI_CONTROL),0)</f>
        <v>1</v>
      </c>
      <c r="P17" s="227" t="e">
        <f>+(IF($N17&gt;=#REF!,1,(#REF!-$N17)))</f>
        <v>#REF!</v>
      </c>
      <c r="Q17" s="227" t="e">
        <f>IF(O17=0,#REF!,IF(O17=2,#REF!/4,IF(O17=1,#REF!/2,#REF!)))</f>
        <v>#REF!</v>
      </c>
      <c r="R17" s="227" t="e">
        <f>P17*Q17</f>
        <v>#REF!</v>
      </c>
      <c r="S17" s="95" t="s">
        <v>721</v>
      </c>
      <c r="T17" s="167" t="s">
        <v>806</v>
      </c>
      <c r="U17" s="162" t="s">
        <v>732</v>
      </c>
      <c r="V17" s="243"/>
      <c r="W17" s="245"/>
      <c r="X17" s="246"/>
      <c r="Y17" s="167" t="s">
        <v>933</v>
      </c>
      <c r="Z17" s="162" t="s">
        <v>810</v>
      </c>
      <c r="AA17" s="233"/>
      <c r="AB17" s="120" t="s">
        <v>86</v>
      </c>
      <c r="AC17" s="120" t="s">
        <v>86</v>
      </c>
      <c r="AD17" s="120" t="s">
        <v>721</v>
      </c>
      <c r="AE17" s="120" t="s">
        <v>1116</v>
      </c>
      <c r="AF17" s="120">
        <v>1</v>
      </c>
      <c r="AG17" s="120">
        <v>1</v>
      </c>
      <c r="AH17" s="120">
        <v>1</v>
      </c>
      <c r="AI17" s="111" t="s">
        <v>722</v>
      </c>
      <c r="AJ17" s="121" t="str">
        <f t="shared" si="0"/>
        <v>EFECTIVO</v>
      </c>
      <c r="AK17" s="178" t="s">
        <v>1113</v>
      </c>
    </row>
    <row r="18" spans="2:37" s="71" customFormat="1" ht="57" x14ac:dyDescent="0.25">
      <c r="B18" s="226"/>
      <c r="C18" s="225"/>
      <c r="D18" s="239"/>
      <c r="E18" s="261"/>
      <c r="F18" s="263"/>
      <c r="G18" s="241"/>
      <c r="H18" s="149" t="s">
        <v>846</v>
      </c>
      <c r="I18" s="149" t="s">
        <v>189</v>
      </c>
      <c r="J18" s="108"/>
      <c r="K18" s="108">
        <v>70</v>
      </c>
      <c r="L18" s="231"/>
      <c r="M18" s="231"/>
      <c r="N18" s="233"/>
      <c r="O18" s="233"/>
      <c r="P18" s="228"/>
      <c r="Q18" s="228"/>
      <c r="R18" s="228"/>
      <c r="S18" s="95" t="s">
        <v>725</v>
      </c>
      <c r="T18" s="162" t="s">
        <v>846</v>
      </c>
      <c r="U18" s="162" t="s">
        <v>736</v>
      </c>
      <c r="V18" s="243"/>
      <c r="W18" s="245"/>
      <c r="X18" s="246"/>
      <c r="Y18" s="167" t="s">
        <v>933</v>
      </c>
      <c r="Z18" s="162" t="s">
        <v>810</v>
      </c>
      <c r="AA18" s="138" t="s">
        <v>188</v>
      </c>
      <c r="AB18" s="120" t="s">
        <v>86</v>
      </c>
      <c r="AC18" s="120" t="s">
        <v>86</v>
      </c>
      <c r="AD18" s="120" t="s">
        <v>725</v>
      </c>
      <c r="AE18" s="120" t="s">
        <v>1116</v>
      </c>
      <c r="AF18" s="120">
        <v>0</v>
      </c>
      <c r="AG18" s="120">
        <v>0</v>
      </c>
      <c r="AH18" s="120">
        <v>1</v>
      </c>
      <c r="AI18" s="111" t="s">
        <v>723</v>
      </c>
      <c r="AJ18" s="121" t="str">
        <f t="shared" si="0"/>
        <v>DEFICIENTE</v>
      </c>
      <c r="AK18" s="178" t="s">
        <v>1113</v>
      </c>
    </row>
    <row r="19" spans="2:37" s="71" customFormat="1" ht="114" x14ac:dyDescent="0.25">
      <c r="B19" s="222"/>
      <c r="C19" s="224"/>
      <c r="D19" s="144" t="s">
        <v>683</v>
      </c>
      <c r="E19" s="156" t="s">
        <v>642</v>
      </c>
      <c r="F19" s="97" t="s">
        <v>389</v>
      </c>
      <c r="G19" s="152" t="s">
        <v>639</v>
      </c>
      <c r="H19" s="149" t="s">
        <v>731</v>
      </c>
      <c r="I19" s="149" t="s">
        <v>188</v>
      </c>
      <c r="J19" s="108">
        <v>55</v>
      </c>
      <c r="K19" s="108"/>
      <c r="L19" s="165">
        <f>AVERAGE(J19:J19)</f>
        <v>55</v>
      </c>
      <c r="M19" s="165"/>
      <c r="N19" s="149">
        <f>LOOKUP(L19,CALIFI_CONTROL)</f>
        <v>1</v>
      </c>
      <c r="O19" s="147">
        <f>IFERROR(LOOKUP(M19,CALIFI_CONTROL),0)</f>
        <v>0</v>
      </c>
      <c r="P19" s="151" t="e">
        <f>+(IF($N19&gt;=#REF!,1,(#REF!-$N19)))</f>
        <v>#REF!</v>
      </c>
      <c r="Q19" s="140" t="e">
        <f>IF(O19=0,#REF!,IF(O19=2,#REF!/4,IF(O19=1,#REF!/2,#REF!)))</f>
        <v>#REF!</v>
      </c>
      <c r="R19" s="151" t="e">
        <f>P19*Q19</f>
        <v>#REF!</v>
      </c>
      <c r="S19" s="95" t="s">
        <v>721</v>
      </c>
      <c r="T19" s="167" t="s">
        <v>847</v>
      </c>
      <c r="U19" s="162" t="s">
        <v>805</v>
      </c>
      <c r="V19" s="244"/>
      <c r="W19" s="241"/>
      <c r="X19" s="233"/>
      <c r="Y19" s="167" t="s">
        <v>933</v>
      </c>
      <c r="Z19" s="162" t="s">
        <v>810</v>
      </c>
      <c r="AA19" s="138" t="s">
        <v>188</v>
      </c>
      <c r="AB19" s="120" t="s">
        <v>86</v>
      </c>
      <c r="AC19" s="120" t="s">
        <v>86</v>
      </c>
      <c r="AD19" s="120" t="s">
        <v>721</v>
      </c>
      <c r="AE19" s="120" t="s">
        <v>1116</v>
      </c>
      <c r="AF19" s="120">
        <v>1</v>
      </c>
      <c r="AG19" s="120">
        <v>1</v>
      </c>
      <c r="AH19" s="120">
        <v>1</v>
      </c>
      <c r="AI19" s="111" t="s">
        <v>724</v>
      </c>
      <c r="AJ19" s="121" t="str">
        <f t="shared" si="0"/>
        <v>EFECTIVO</v>
      </c>
      <c r="AK19" s="178" t="s">
        <v>1113</v>
      </c>
    </row>
    <row r="20" spans="2:37" s="71" customFormat="1" ht="74.25" customHeight="1" x14ac:dyDescent="0.25">
      <c r="B20" s="221" t="s">
        <v>386</v>
      </c>
      <c r="C20" s="223" t="s">
        <v>347</v>
      </c>
      <c r="D20" s="237" t="s">
        <v>558</v>
      </c>
      <c r="E20" s="260" t="s">
        <v>391</v>
      </c>
      <c r="F20" s="260" t="s">
        <v>392</v>
      </c>
      <c r="G20" s="232" t="s">
        <v>481</v>
      </c>
      <c r="H20" s="149" t="s">
        <v>934</v>
      </c>
      <c r="I20" s="149" t="s">
        <v>189</v>
      </c>
      <c r="J20" s="108">
        <v>85</v>
      </c>
      <c r="K20" s="108"/>
      <c r="L20" s="230">
        <f>AVERAGE(J20:J21)</f>
        <v>85</v>
      </c>
      <c r="M20" s="165" t="str">
        <f>IFERROR(AVERAGE(K20:K20)," ")</f>
        <v xml:space="preserve"> </v>
      </c>
      <c r="N20" s="232">
        <f>LOOKUP(L20,CALIFI_CONTROL)</f>
        <v>2</v>
      </c>
      <c r="O20" s="232">
        <f>IFERROR(LOOKUP(M20,CALIFI_CONTROL),0)</f>
        <v>0</v>
      </c>
      <c r="P20" s="227" t="e">
        <f>+(IF($N20&gt;=#REF!,1,(#REF!-$N20)))</f>
        <v>#REF!</v>
      </c>
      <c r="Q20" s="227" t="e">
        <f>IF(O20=0,#REF!,IF(O20=2,#REF!/4,IF(O20=1,#REF!/2,#REF!)))</f>
        <v>#REF!</v>
      </c>
      <c r="R20" s="227" t="e">
        <f>P20*Q20</f>
        <v>#REF!</v>
      </c>
      <c r="S20" s="95" t="s">
        <v>716</v>
      </c>
      <c r="T20" s="167" t="s">
        <v>737</v>
      </c>
      <c r="U20" s="167" t="s">
        <v>738</v>
      </c>
      <c r="V20" s="242">
        <v>43293</v>
      </c>
      <c r="W20" s="253" t="s">
        <v>705</v>
      </c>
      <c r="X20" s="232" t="s">
        <v>689</v>
      </c>
      <c r="Y20" s="162" t="s">
        <v>892</v>
      </c>
      <c r="Z20" s="162" t="s">
        <v>893</v>
      </c>
      <c r="AA20" s="128" t="s">
        <v>188</v>
      </c>
      <c r="AB20" s="120" t="s">
        <v>86</v>
      </c>
      <c r="AC20" s="120" t="s">
        <v>86</v>
      </c>
      <c r="AD20" s="120" t="s">
        <v>1128</v>
      </c>
      <c r="AE20" s="120" t="s">
        <v>1131</v>
      </c>
      <c r="AF20" s="120">
        <v>1</v>
      </c>
      <c r="AG20" s="120">
        <v>1</v>
      </c>
      <c r="AH20" s="120">
        <v>1</v>
      </c>
      <c r="AI20" s="111" t="s">
        <v>725</v>
      </c>
      <c r="AJ20" s="121" t="str">
        <f t="shared" si="0"/>
        <v>EFECTIVO</v>
      </c>
      <c r="AK20" s="178" t="s">
        <v>1113</v>
      </c>
    </row>
    <row r="21" spans="2:37" s="71" customFormat="1" ht="89.25" customHeight="1" x14ac:dyDescent="0.25">
      <c r="B21" s="222"/>
      <c r="C21" s="224"/>
      <c r="D21" s="239"/>
      <c r="E21" s="261"/>
      <c r="F21" s="261"/>
      <c r="G21" s="233"/>
      <c r="H21" s="149" t="s">
        <v>935</v>
      </c>
      <c r="I21" s="149" t="s">
        <v>189</v>
      </c>
      <c r="J21" s="108">
        <v>85</v>
      </c>
      <c r="K21" s="108"/>
      <c r="L21" s="231"/>
      <c r="M21" s="165" t="str">
        <f>IFERROR(AVERAGE(K21:K21)," ")</f>
        <v xml:space="preserve"> </v>
      </c>
      <c r="N21" s="233"/>
      <c r="O21" s="233"/>
      <c r="P21" s="228"/>
      <c r="Q21" s="228"/>
      <c r="R21" s="228"/>
      <c r="S21" s="95" t="s">
        <v>716</v>
      </c>
      <c r="T21" s="167" t="s">
        <v>737</v>
      </c>
      <c r="U21" s="167" t="s">
        <v>738</v>
      </c>
      <c r="V21" s="244"/>
      <c r="W21" s="255"/>
      <c r="X21" s="233"/>
      <c r="Y21" s="162" t="s">
        <v>892</v>
      </c>
      <c r="Z21" s="162" t="s">
        <v>815</v>
      </c>
      <c r="AA21" s="128" t="s">
        <v>188</v>
      </c>
      <c r="AB21" s="120" t="s">
        <v>86</v>
      </c>
      <c r="AC21" s="120" t="s">
        <v>86</v>
      </c>
      <c r="AD21" s="120" t="s">
        <v>1128</v>
      </c>
      <c r="AE21" s="120" t="s">
        <v>1131</v>
      </c>
      <c r="AF21" s="120">
        <v>1</v>
      </c>
      <c r="AG21" s="120">
        <v>1</v>
      </c>
      <c r="AH21" s="120">
        <v>1</v>
      </c>
      <c r="AI21" s="138"/>
      <c r="AJ21" s="121" t="str">
        <f t="shared" si="0"/>
        <v>EFECTIVO</v>
      </c>
      <c r="AK21" s="178" t="s">
        <v>1113</v>
      </c>
    </row>
    <row r="22" spans="2:37" s="71" customFormat="1" ht="105.75" customHeight="1" x14ac:dyDescent="0.25">
      <c r="B22" s="221" t="s">
        <v>305</v>
      </c>
      <c r="C22" s="223" t="s">
        <v>348</v>
      </c>
      <c r="D22" s="144" t="s">
        <v>568</v>
      </c>
      <c r="E22" s="156" t="s">
        <v>474</v>
      </c>
      <c r="F22" s="97" t="s">
        <v>475</v>
      </c>
      <c r="G22" s="232" t="s">
        <v>481</v>
      </c>
      <c r="H22" s="149" t="s">
        <v>400</v>
      </c>
      <c r="I22" s="149" t="s">
        <v>189</v>
      </c>
      <c r="J22" s="108">
        <v>85</v>
      </c>
      <c r="K22" s="108"/>
      <c r="L22" s="165">
        <f>AVERAGE(J22:J22)</f>
        <v>85</v>
      </c>
      <c r="M22" s="165" t="str">
        <f>IFERROR(AVERAGE(K22:K22)," ")</f>
        <v xml:space="preserve"> </v>
      </c>
      <c r="N22" s="149">
        <f t="shared" ref="N22:N30" si="1">LOOKUP(L22,CALIFI_CONTROL)</f>
        <v>2</v>
      </c>
      <c r="O22" s="147">
        <f t="shared" ref="O22:O27" si="2">IFERROR(LOOKUP(M22,CALIFI_CONTROL),0)</f>
        <v>0</v>
      </c>
      <c r="P22" s="151" t="e">
        <f>+(IF($N22&gt;=#REF!,1,(#REF!-$N22)))</f>
        <v>#REF!</v>
      </c>
      <c r="Q22" s="140" t="e">
        <f>IF(O22=0,#REF!,IF(O22=2,#REF!/4,IF(O22=1,#REF!/2,#REF!)))</f>
        <v>#REF!</v>
      </c>
      <c r="R22" s="151" t="e">
        <f>P22*Q22</f>
        <v>#REF!</v>
      </c>
      <c r="S22" s="101" t="s">
        <v>716</v>
      </c>
      <c r="T22" s="162" t="s">
        <v>739</v>
      </c>
      <c r="U22" s="102" t="s">
        <v>848</v>
      </c>
      <c r="V22" s="242">
        <v>43307</v>
      </c>
      <c r="W22" s="253" t="s">
        <v>942</v>
      </c>
      <c r="X22" s="232" t="s">
        <v>689</v>
      </c>
      <c r="Y22" s="162" t="s">
        <v>886</v>
      </c>
      <c r="Z22" s="151" t="s">
        <v>815</v>
      </c>
      <c r="AA22" s="128" t="s">
        <v>188</v>
      </c>
      <c r="AB22" s="120" t="s">
        <v>86</v>
      </c>
      <c r="AC22" s="120" t="s">
        <v>86</v>
      </c>
      <c r="AD22" s="120" t="s">
        <v>86</v>
      </c>
      <c r="AE22" s="120" t="s">
        <v>1116</v>
      </c>
      <c r="AF22" s="120">
        <v>1</v>
      </c>
      <c r="AG22" s="120">
        <v>1</v>
      </c>
      <c r="AH22" s="120">
        <v>1</v>
      </c>
      <c r="AI22" s="138"/>
      <c r="AJ22" s="121" t="str">
        <f t="shared" si="0"/>
        <v>EFECTIVO</v>
      </c>
      <c r="AK22" s="178" t="s">
        <v>1113</v>
      </c>
    </row>
    <row r="23" spans="2:37" s="71" customFormat="1" ht="85.5" x14ac:dyDescent="0.25">
      <c r="B23" s="226"/>
      <c r="C23" s="225"/>
      <c r="D23" s="144" t="s">
        <v>560</v>
      </c>
      <c r="E23" s="139" t="s">
        <v>615</v>
      </c>
      <c r="F23" s="96" t="s">
        <v>394</v>
      </c>
      <c r="G23" s="246"/>
      <c r="H23" s="149" t="s">
        <v>395</v>
      </c>
      <c r="I23" s="149" t="s">
        <v>188</v>
      </c>
      <c r="J23" s="108">
        <v>85</v>
      </c>
      <c r="K23" s="108"/>
      <c r="L23" s="165">
        <f>AVERAGE(J23:J23)</f>
        <v>85</v>
      </c>
      <c r="M23" s="165" t="str">
        <f>IFERROR(AVERAGE(K23:K23)," ")</f>
        <v xml:space="preserve"> </v>
      </c>
      <c r="N23" s="149">
        <f t="shared" si="1"/>
        <v>2</v>
      </c>
      <c r="O23" s="147">
        <f t="shared" si="2"/>
        <v>0</v>
      </c>
      <c r="P23" s="151" t="e">
        <f>+(IF($N23&gt;=#REF!,1,(#REF!-$N23)))</f>
        <v>#REF!</v>
      </c>
      <c r="Q23" s="140" t="e">
        <f>IF(O23=0,#REF!,IF(O23=2,#REF!/4,IF(O23=1,#REF!/2,#REF!)))</f>
        <v>#REF!</v>
      </c>
      <c r="R23" s="151" t="e">
        <f>P23*Q23</f>
        <v>#REF!</v>
      </c>
      <c r="S23" s="101" t="s">
        <v>716</v>
      </c>
      <c r="T23" s="151" t="s">
        <v>936</v>
      </c>
      <c r="U23" s="149" t="s">
        <v>937</v>
      </c>
      <c r="V23" s="243"/>
      <c r="W23" s="254"/>
      <c r="X23" s="246"/>
      <c r="Y23" s="162" t="s">
        <v>894</v>
      </c>
      <c r="Z23" s="151" t="s">
        <v>811</v>
      </c>
      <c r="AA23" s="128" t="s">
        <v>188</v>
      </c>
      <c r="AB23" s="120" t="s">
        <v>86</v>
      </c>
      <c r="AC23" s="120" t="s">
        <v>86</v>
      </c>
      <c r="AD23" s="120" t="s">
        <v>86</v>
      </c>
      <c r="AE23" s="120" t="s">
        <v>1116</v>
      </c>
      <c r="AF23" s="120">
        <v>1</v>
      </c>
      <c r="AG23" s="120">
        <v>1</v>
      </c>
      <c r="AH23" s="120">
        <v>1</v>
      </c>
      <c r="AI23" s="138"/>
      <c r="AJ23" s="121" t="str">
        <f t="shared" si="0"/>
        <v>EFECTIVO</v>
      </c>
      <c r="AK23" s="178" t="s">
        <v>1113</v>
      </c>
    </row>
    <row r="24" spans="2:37" s="71" customFormat="1" ht="86.25" customHeight="1" x14ac:dyDescent="0.25">
      <c r="B24" s="226"/>
      <c r="C24" s="225"/>
      <c r="D24" s="237" t="s">
        <v>566</v>
      </c>
      <c r="E24" s="260" t="s">
        <v>396</v>
      </c>
      <c r="F24" s="260" t="s">
        <v>397</v>
      </c>
      <c r="G24" s="246"/>
      <c r="H24" s="149" t="s">
        <v>482</v>
      </c>
      <c r="I24" s="149" t="s">
        <v>189</v>
      </c>
      <c r="J24" s="108">
        <v>85</v>
      </c>
      <c r="K24" s="108"/>
      <c r="L24" s="230">
        <f>AVERAGE(J24:J25)</f>
        <v>85</v>
      </c>
      <c r="M24" s="230" t="str">
        <f>IFERROR(AVERAGE(K24:K25)," ")</f>
        <v xml:space="preserve"> </v>
      </c>
      <c r="N24" s="232">
        <f t="shared" si="1"/>
        <v>2</v>
      </c>
      <c r="O24" s="232">
        <f t="shared" si="2"/>
        <v>0</v>
      </c>
      <c r="P24" s="227" t="e">
        <f>+(IF($N24&gt;=#REF!,1,(#REF!-$N24)))</f>
        <v>#REF!</v>
      </c>
      <c r="Q24" s="227" t="e">
        <f>IF(O24=0,#REF!,IF(O24=2,#REF!/4,IF(O24=1,#REF!/2,#REF!)))</f>
        <v>#REF!</v>
      </c>
      <c r="R24" s="227" t="e">
        <f>P24*Q24</f>
        <v>#REF!</v>
      </c>
      <c r="S24" s="101" t="s">
        <v>719</v>
      </c>
      <c r="T24" s="162" t="s">
        <v>740</v>
      </c>
      <c r="U24" s="162" t="s">
        <v>741</v>
      </c>
      <c r="V24" s="243"/>
      <c r="W24" s="254"/>
      <c r="X24" s="246"/>
      <c r="Y24" s="162" t="s">
        <v>887</v>
      </c>
      <c r="Z24" s="151" t="s">
        <v>815</v>
      </c>
      <c r="AA24" s="128" t="s">
        <v>188</v>
      </c>
      <c r="AB24" s="120" t="s">
        <v>86</v>
      </c>
      <c r="AC24" s="120" t="s">
        <v>86</v>
      </c>
      <c r="AD24" s="120" t="s">
        <v>86</v>
      </c>
      <c r="AE24" s="120" t="s">
        <v>1116</v>
      </c>
      <c r="AF24" s="120">
        <v>1</v>
      </c>
      <c r="AG24" s="120">
        <v>1</v>
      </c>
      <c r="AH24" s="120">
        <v>1</v>
      </c>
      <c r="AI24" s="138"/>
      <c r="AJ24" s="121" t="str">
        <f t="shared" si="0"/>
        <v>EFECTIVO</v>
      </c>
      <c r="AK24" s="178" t="s">
        <v>1113</v>
      </c>
    </row>
    <row r="25" spans="2:37" s="71" customFormat="1" ht="71.25" x14ac:dyDescent="0.25">
      <c r="B25" s="226"/>
      <c r="C25" s="225"/>
      <c r="D25" s="239"/>
      <c r="E25" s="261"/>
      <c r="F25" s="261"/>
      <c r="G25" s="246"/>
      <c r="H25" s="149" t="s">
        <v>548</v>
      </c>
      <c r="I25" s="149" t="s">
        <v>188</v>
      </c>
      <c r="J25" s="108">
        <v>85</v>
      </c>
      <c r="K25" s="108"/>
      <c r="L25" s="231"/>
      <c r="M25" s="231"/>
      <c r="N25" s="233"/>
      <c r="O25" s="233"/>
      <c r="P25" s="228"/>
      <c r="Q25" s="228"/>
      <c r="R25" s="228"/>
      <c r="S25" s="101" t="s">
        <v>721</v>
      </c>
      <c r="T25" s="162" t="s">
        <v>742</v>
      </c>
      <c r="U25" s="102" t="s">
        <v>849</v>
      </c>
      <c r="V25" s="243"/>
      <c r="W25" s="254"/>
      <c r="X25" s="246"/>
      <c r="Y25" s="162" t="s">
        <v>888</v>
      </c>
      <c r="Z25" s="151" t="s">
        <v>815</v>
      </c>
      <c r="AA25" s="128" t="s">
        <v>188</v>
      </c>
      <c r="AB25" s="120" t="s">
        <v>86</v>
      </c>
      <c r="AC25" s="120" t="s">
        <v>86</v>
      </c>
      <c r="AD25" s="120" t="s">
        <v>86</v>
      </c>
      <c r="AE25" s="120" t="s">
        <v>1116</v>
      </c>
      <c r="AF25" s="120">
        <v>1</v>
      </c>
      <c r="AG25" s="120">
        <v>1</v>
      </c>
      <c r="AH25" s="120">
        <v>1</v>
      </c>
      <c r="AI25" s="138"/>
      <c r="AJ25" s="121" t="str">
        <f t="shared" si="0"/>
        <v>EFECTIVO</v>
      </c>
      <c r="AK25" s="178" t="s">
        <v>1113</v>
      </c>
    </row>
    <row r="26" spans="2:37" s="71" customFormat="1" ht="142.5" customHeight="1" x14ac:dyDescent="0.25">
      <c r="B26" s="226"/>
      <c r="C26" s="225"/>
      <c r="D26" s="144" t="s">
        <v>589</v>
      </c>
      <c r="E26" s="156" t="s">
        <v>707</v>
      </c>
      <c r="F26" s="146" t="s">
        <v>475</v>
      </c>
      <c r="G26" s="246"/>
      <c r="H26" s="149" t="s">
        <v>928</v>
      </c>
      <c r="I26" s="149" t="s">
        <v>188</v>
      </c>
      <c r="J26" s="108">
        <v>85</v>
      </c>
      <c r="K26" s="108"/>
      <c r="L26" s="165">
        <f>AVERAGE(J26:J26)</f>
        <v>85</v>
      </c>
      <c r="M26" s="165" t="str">
        <f>IFERROR(AVERAGE(K26:K26)," ")</f>
        <v xml:space="preserve"> </v>
      </c>
      <c r="N26" s="149">
        <f t="shared" si="1"/>
        <v>2</v>
      </c>
      <c r="O26" s="147">
        <f t="shared" si="2"/>
        <v>0</v>
      </c>
      <c r="P26" s="151" t="e">
        <f>+(IF($N26&gt;=#REF!,1,(#REF!-$N26)))</f>
        <v>#REF!</v>
      </c>
      <c r="Q26" s="140" t="e">
        <f>IF(O26=0,#REF!,IF(O26=2,#REF!/4,IF(O26=1,#REF!/2,#REF!)))</f>
        <v>#REF!</v>
      </c>
      <c r="R26" s="151" t="e">
        <f>P26*Q26</f>
        <v>#REF!</v>
      </c>
      <c r="S26" s="101" t="s">
        <v>717</v>
      </c>
      <c r="T26" s="167" t="s">
        <v>927</v>
      </c>
      <c r="U26" s="167" t="s">
        <v>873</v>
      </c>
      <c r="V26" s="243"/>
      <c r="W26" s="254"/>
      <c r="X26" s="246"/>
      <c r="Y26" s="162" t="s">
        <v>894</v>
      </c>
      <c r="Z26" s="151" t="s">
        <v>812</v>
      </c>
      <c r="AA26" s="128" t="s">
        <v>188</v>
      </c>
      <c r="AB26" s="120" t="s">
        <v>86</v>
      </c>
      <c r="AC26" s="120" t="s">
        <v>1132</v>
      </c>
      <c r="AD26" s="120" t="s">
        <v>86</v>
      </c>
      <c r="AE26" s="120" t="s">
        <v>1116</v>
      </c>
      <c r="AF26" s="120">
        <v>1</v>
      </c>
      <c r="AG26" s="120">
        <v>1</v>
      </c>
      <c r="AH26" s="120">
        <v>1</v>
      </c>
      <c r="AI26" s="138"/>
      <c r="AJ26" s="121" t="str">
        <f t="shared" si="0"/>
        <v>EFECTIVO</v>
      </c>
      <c r="AK26" s="178" t="s">
        <v>1113</v>
      </c>
    </row>
    <row r="27" spans="2:37" s="71" customFormat="1" ht="162" customHeight="1" x14ac:dyDescent="0.25">
      <c r="B27" s="226"/>
      <c r="C27" s="225"/>
      <c r="D27" s="237" t="s">
        <v>575</v>
      </c>
      <c r="E27" s="260" t="s">
        <v>478</v>
      </c>
      <c r="F27" s="262" t="s">
        <v>475</v>
      </c>
      <c r="G27" s="246"/>
      <c r="H27" s="149" t="s">
        <v>400</v>
      </c>
      <c r="I27" s="149" t="s">
        <v>189</v>
      </c>
      <c r="J27" s="108">
        <v>85</v>
      </c>
      <c r="K27" s="108"/>
      <c r="L27" s="230">
        <f>AVERAGE(J27:J28)</f>
        <v>77.5</v>
      </c>
      <c r="M27" s="230" t="str">
        <f>IFERROR(AVERAGE(K27:K27)," ")</f>
        <v xml:space="preserve"> </v>
      </c>
      <c r="N27" s="232">
        <f t="shared" si="1"/>
        <v>2</v>
      </c>
      <c r="O27" s="232">
        <f t="shared" si="2"/>
        <v>0</v>
      </c>
      <c r="P27" s="227" t="e">
        <f>+(IF($N27&gt;=#REF!,1,(#REF!-$N27)))</f>
        <v>#REF!</v>
      </c>
      <c r="Q27" s="227" t="e">
        <f>IF(O27=0,#REF!,IF(O27=2,#REF!/4,IF(O27=1,#REF!/2,#REF!)))</f>
        <v>#REF!</v>
      </c>
      <c r="R27" s="227" t="e">
        <f>P27*Q27</f>
        <v>#REF!</v>
      </c>
      <c r="S27" s="101" t="s">
        <v>716</v>
      </c>
      <c r="T27" s="167" t="s">
        <v>938</v>
      </c>
      <c r="U27" s="151" t="s">
        <v>743</v>
      </c>
      <c r="V27" s="243"/>
      <c r="W27" s="254"/>
      <c r="X27" s="246"/>
      <c r="Y27" s="162" t="s">
        <v>894</v>
      </c>
      <c r="Z27" s="151" t="s">
        <v>812</v>
      </c>
      <c r="AA27" s="128" t="s">
        <v>188</v>
      </c>
      <c r="AB27" s="120" t="s">
        <v>86</v>
      </c>
      <c r="AC27" s="120" t="s">
        <v>86</v>
      </c>
      <c r="AD27" s="120" t="s">
        <v>86</v>
      </c>
      <c r="AE27" s="120" t="s">
        <v>1116</v>
      </c>
      <c r="AF27" s="120">
        <v>1</v>
      </c>
      <c r="AG27" s="120">
        <v>1</v>
      </c>
      <c r="AH27" s="120">
        <v>1</v>
      </c>
      <c r="AI27" s="138"/>
      <c r="AJ27" s="121" t="str">
        <f t="shared" si="0"/>
        <v>EFECTIVO</v>
      </c>
      <c r="AK27" s="178" t="s">
        <v>1113</v>
      </c>
    </row>
    <row r="28" spans="2:37" s="71" customFormat="1" ht="85.5" x14ac:dyDescent="0.25">
      <c r="B28" s="226"/>
      <c r="C28" s="225"/>
      <c r="D28" s="239"/>
      <c r="E28" s="261"/>
      <c r="F28" s="263"/>
      <c r="G28" s="246"/>
      <c r="H28" s="149" t="s">
        <v>612</v>
      </c>
      <c r="I28" s="149" t="s">
        <v>188</v>
      </c>
      <c r="J28" s="108">
        <v>70</v>
      </c>
      <c r="K28" s="108"/>
      <c r="L28" s="231"/>
      <c r="M28" s="231"/>
      <c r="N28" s="233"/>
      <c r="O28" s="233"/>
      <c r="P28" s="228"/>
      <c r="Q28" s="228"/>
      <c r="R28" s="228"/>
      <c r="S28" s="101" t="s">
        <v>723</v>
      </c>
      <c r="T28" s="162" t="s">
        <v>939</v>
      </c>
      <c r="U28" s="151" t="s">
        <v>744</v>
      </c>
      <c r="V28" s="243"/>
      <c r="W28" s="254"/>
      <c r="X28" s="246"/>
      <c r="Y28" s="162" t="s">
        <v>894</v>
      </c>
      <c r="Z28" s="162" t="s">
        <v>812</v>
      </c>
      <c r="AA28" s="128" t="s">
        <v>188</v>
      </c>
      <c r="AB28" s="120" t="s">
        <v>86</v>
      </c>
      <c r="AC28" s="120" t="s">
        <v>86</v>
      </c>
      <c r="AD28" s="120" t="s">
        <v>86</v>
      </c>
      <c r="AE28" s="120" t="s">
        <v>1116</v>
      </c>
      <c r="AF28" s="120">
        <v>1</v>
      </c>
      <c r="AG28" s="120">
        <v>1</v>
      </c>
      <c r="AH28" s="120">
        <v>1</v>
      </c>
      <c r="AI28" s="138"/>
      <c r="AJ28" s="121" t="str">
        <f t="shared" si="0"/>
        <v>EFECTIVO</v>
      </c>
      <c r="AK28" s="178" t="s">
        <v>1113</v>
      </c>
    </row>
    <row r="29" spans="2:37" s="71" customFormat="1" ht="147" customHeight="1" x14ac:dyDescent="0.25">
      <c r="B29" s="222"/>
      <c r="C29" s="224"/>
      <c r="D29" s="144" t="s">
        <v>562</v>
      </c>
      <c r="E29" s="156" t="s">
        <v>616</v>
      </c>
      <c r="F29" s="97" t="s">
        <v>475</v>
      </c>
      <c r="G29" s="233"/>
      <c r="H29" s="149" t="s">
        <v>401</v>
      </c>
      <c r="I29" s="149" t="s">
        <v>188</v>
      </c>
      <c r="J29" s="108">
        <v>70</v>
      </c>
      <c r="K29" s="108"/>
      <c r="L29" s="165">
        <f>AVERAGE(J29:J29)</f>
        <v>70</v>
      </c>
      <c r="M29" s="165" t="str">
        <f>IFERROR(AVERAGE(K29:K29)," ")</f>
        <v xml:space="preserve"> </v>
      </c>
      <c r="N29" s="149">
        <f t="shared" si="1"/>
        <v>1</v>
      </c>
      <c r="O29" s="147">
        <f>IFERROR(LOOKUP(M29,CALIFI_CONTROL),0)</f>
        <v>0</v>
      </c>
      <c r="P29" s="151" t="e">
        <f>+(IF($N29&gt;=#REF!,1,(#REF!-$N29)))</f>
        <v>#REF!</v>
      </c>
      <c r="Q29" s="140" t="e">
        <f>IF(O29=0,#REF!,IF(O29=2,#REF!/4,IF(O29=1,#REF!/2,#REF!)))</f>
        <v>#REF!</v>
      </c>
      <c r="R29" s="151" t="e">
        <f>P29*Q29</f>
        <v>#REF!</v>
      </c>
      <c r="S29" s="95" t="s">
        <v>716</v>
      </c>
      <c r="T29" s="162" t="s">
        <v>940</v>
      </c>
      <c r="U29" s="162" t="s">
        <v>941</v>
      </c>
      <c r="V29" s="244"/>
      <c r="W29" s="255"/>
      <c r="X29" s="233"/>
      <c r="Y29" s="162" t="s">
        <v>894</v>
      </c>
      <c r="Z29" s="162" t="s">
        <v>812</v>
      </c>
      <c r="AA29" s="128" t="s">
        <v>188</v>
      </c>
      <c r="AB29" s="120" t="s">
        <v>86</v>
      </c>
      <c r="AC29" s="120" t="s">
        <v>86</v>
      </c>
      <c r="AD29" s="120" t="s">
        <v>86</v>
      </c>
      <c r="AE29" s="120" t="s">
        <v>1116</v>
      </c>
      <c r="AF29" s="120">
        <v>1</v>
      </c>
      <c r="AG29" s="120">
        <v>1</v>
      </c>
      <c r="AH29" s="120">
        <v>1</v>
      </c>
      <c r="AI29" s="138"/>
      <c r="AJ29" s="121" t="str">
        <f t="shared" si="0"/>
        <v>EFECTIVO</v>
      </c>
      <c r="AK29" s="178" t="s">
        <v>1113</v>
      </c>
    </row>
    <row r="30" spans="2:37" s="71" customFormat="1" ht="148.5" customHeight="1" x14ac:dyDescent="0.25">
      <c r="B30" s="221" t="s">
        <v>267</v>
      </c>
      <c r="C30" s="223" t="s">
        <v>943</v>
      </c>
      <c r="D30" s="237" t="s">
        <v>576</v>
      </c>
      <c r="E30" s="260" t="s">
        <v>402</v>
      </c>
      <c r="F30" s="247" t="s">
        <v>617</v>
      </c>
      <c r="G30" s="232" t="s">
        <v>643</v>
      </c>
      <c r="H30" s="149" t="s">
        <v>403</v>
      </c>
      <c r="I30" s="149" t="s">
        <v>188</v>
      </c>
      <c r="J30" s="108"/>
      <c r="K30" s="108">
        <v>85</v>
      </c>
      <c r="L30" s="230">
        <f>AVERAGE(J30:J32)</f>
        <v>85</v>
      </c>
      <c r="M30" s="230">
        <f>IFERROR(AVERAGE(K30:K32)," ")</f>
        <v>85</v>
      </c>
      <c r="N30" s="232">
        <f t="shared" si="1"/>
        <v>2</v>
      </c>
      <c r="O30" s="232">
        <f>IFERROR(LOOKUP(M30,CALIFI_CONTROL),0)</f>
        <v>2</v>
      </c>
      <c r="P30" s="227" t="e">
        <f>+(IF($N30&gt;=#REF!,1,(#REF!-$N30)))</f>
        <v>#REF!</v>
      </c>
      <c r="Q30" s="227" t="e">
        <f>IF(O30=0,#REF!,IF(O30=2,#REF!/4,IF(O30=1,#REF!/2,#REF!)))</f>
        <v>#REF!</v>
      </c>
      <c r="R30" s="227" t="e">
        <f>P30*Q30</f>
        <v>#REF!</v>
      </c>
      <c r="S30" s="101" t="s">
        <v>716</v>
      </c>
      <c r="T30" s="162" t="s">
        <v>745</v>
      </c>
      <c r="U30" s="151" t="s">
        <v>850</v>
      </c>
      <c r="V30" s="242">
        <v>43285</v>
      </c>
      <c r="W30" s="240" t="s">
        <v>950</v>
      </c>
      <c r="X30" s="232" t="s">
        <v>690</v>
      </c>
      <c r="Y30" s="167" t="s">
        <v>851</v>
      </c>
      <c r="Z30" s="162" t="s">
        <v>852</v>
      </c>
      <c r="AA30" s="128" t="s">
        <v>188</v>
      </c>
      <c r="AB30" s="120" t="s">
        <v>86</v>
      </c>
      <c r="AC30" s="120" t="s">
        <v>86</v>
      </c>
      <c r="AD30" s="120" t="s">
        <v>86</v>
      </c>
      <c r="AE30" s="120" t="s">
        <v>1116</v>
      </c>
      <c r="AF30" s="120">
        <v>1</v>
      </c>
      <c r="AG30" s="120">
        <v>1</v>
      </c>
      <c r="AH30" s="120">
        <v>1</v>
      </c>
      <c r="AI30" s="138"/>
      <c r="AJ30" s="121" t="str">
        <f t="shared" si="0"/>
        <v>EFECTIVO</v>
      </c>
      <c r="AK30" s="178" t="s">
        <v>1113</v>
      </c>
    </row>
    <row r="31" spans="2:37" s="71" customFormat="1" ht="92.25" customHeight="1" x14ac:dyDescent="0.25">
      <c r="B31" s="226"/>
      <c r="C31" s="225"/>
      <c r="D31" s="238"/>
      <c r="E31" s="277"/>
      <c r="F31" s="248"/>
      <c r="G31" s="246"/>
      <c r="H31" s="149" t="s">
        <v>404</v>
      </c>
      <c r="I31" s="149" t="s">
        <v>188</v>
      </c>
      <c r="J31" s="108">
        <v>85</v>
      </c>
      <c r="K31" s="108"/>
      <c r="L31" s="234"/>
      <c r="M31" s="234"/>
      <c r="N31" s="246"/>
      <c r="O31" s="246"/>
      <c r="P31" s="229"/>
      <c r="Q31" s="229"/>
      <c r="R31" s="229"/>
      <c r="S31" s="101" t="s">
        <v>716</v>
      </c>
      <c r="T31" s="162" t="s">
        <v>853</v>
      </c>
      <c r="U31" s="151" t="s">
        <v>734</v>
      </c>
      <c r="V31" s="243"/>
      <c r="W31" s="254"/>
      <c r="X31" s="246"/>
      <c r="Y31" s="167" t="s">
        <v>851</v>
      </c>
      <c r="Z31" s="162" t="s">
        <v>852</v>
      </c>
      <c r="AA31" s="128" t="s">
        <v>188</v>
      </c>
      <c r="AB31" s="120" t="s">
        <v>86</v>
      </c>
      <c r="AC31" s="120" t="s">
        <v>86</v>
      </c>
      <c r="AD31" s="120" t="s">
        <v>86</v>
      </c>
      <c r="AE31" s="120" t="s">
        <v>1116</v>
      </c>
      <c r="AF31" s="120">
        <v>1</v>
      </c>
      <c r="AG31" s="120">
        <v>1</v>
      </c>
      <c r="AH31" s="120">
        <v>1</v>
      </c>
      <c r="AI31" s="138"/>
      <c r="AJ31" s="121" t="str">
        <f t="shared" si="0"/>
        <v>EFECTIVO</v>
      </c>
      <c r="AK31" s="178" t="s">
        <v>1113</v>
      </c>
    </row>
    <row r="32" spans="2:37" s="71" customFormat="1" ht="49.5" customHeight="1" x14ac:dyDescent="0.25">
      <c r="B32" s="226"/>
      <c r="C32" s="225"/>
      <c r="D32" s="239"/>
      <c r="E32" s="261"/>
      <c r="F32" s="248"/>
      <c r="G32" s="246"/>
      <c r="H32" s="149" t="s">
        <v>405</v>
      </c>
      <c r="I32" s="149" t="s">
        <v>188</v>
      </c>
      <c r="J32" s="108">
        <v>85</v>
      </c>
      <c r="K32" s="108"/>
      <c r="L32" s="231"/>
      <c r="M32" s="231"/>
      <c r="N32" s="233"/>
      <c r="O32" s="233"/>
      <c r="P32" s="228"/>
      <c r="Q32" s="228"/>
      <c r="R32" s="228"/>
      <c r="S32" s="101" t="s">
        <v>716</v>
      </c>
      <c r="T32" s="162" t="s">
        <v>949</v>
      </c>
      <c r="U32" s="151" t="s">
        <v>734</v>
      </c>
      <c r="V32" s="243"/>
      <c r="W32" s="254"/>
      <c r="X32" s="246"/>
      <c r="Y32" s="167" t="s">
        <v>851</v>
      </c>
      <c r="Z32" s="162" t="s">
        <v>852</v>
      </c>
      <c r="AA32" s="128" t="s">
        <v>188</v>
      </c>
      <c r="AB32" s="120" t="s">
        <v>86</v>
      </c>
      <c r="AC32" s="120" t="s">
        <v>86</v>
      </c>
      <c r="AD32" s="120" t="s">
        <v>86</v>
      </c>
      <c r="AE32" s="120" t="s">
        <v>1116</v>
      </c>
      <c r="AF32" s="120">
        <v>1</v>
      </c>
      <c r="AG32" s="120">
        <v>1</v>
      </c>
      <c r="AH32" s="120">
        <v>1</v>
      </c>
      <c r="AI32" s="138"/>
      <c r="AJ32" s="121" t="str">
        <f t="shared" si="0"/>
        <v>EFECTIVO</v>
      </c>
      <c r="AK32" s="178" t="s">
        <v>1113</v>
      </c>
    </row>
    <row r="33" spans="2:37" s="71" customFormat="1" ht="57" x14ac:dyDescent="0.25">
      <c r="B33" s="226"/>
      <c r="C33" s="225"/>
      <c r="D33" s="237" t="s">
        <v>578</v>
      </c>
      <c r="E33" s="260" t="s">
        <v>406</v>
      </c>
      <c r="F33" s="248"/>
      <c r="G33" s="246"/>
      <c r="H33" s="149" t="s">
        <v>483</v>
      </c>
      <c r="I33" s="149" t="s">
        <v>188</v>
      </c>
      <c r="J33" s="108">
        <v>85</v>
      </c>
      <c r="K33" s="108"/>
      <c r="L33" s="230">
        <f>AVERAGE(J33:J35)</f>
        <v>85</v>
      </c>
      <c r="M33" s="230">
        <f>IFERROR(AVERAGE(K33:K35)," ")</f>
        <v>85</v>
      </c>
      <c r="N33" s="232">
        <f>LOOKUP(L33,CALIFI_CONTROL)</f>
        <v>2</v>
      </c>
      <c r="O33" s="232">
        <f>IFERROR(LOOKUP(M33,CALIFI_CONTROL),0)</f>
        <v>2</v>
      </c>
      <c r="P33" s="227" t="e">
        <f>+(IF($N33&gt;=#REF!,1,(#REF!-$N33)))</f>
        <v>#REF!</v>
      </c>
      <c r="Q33" s="227" t="e">
        <f>IF(O33=0,#REF!,IF(O33=2,#REF!/4,IF(O33=1,#REF!/2,#REF!)))</f>
        <v>#REF!</v>
      </c>
      <c r="R33" s="227" t="e">
        <f>P33*Q33</f>
        <v>#REF!</v>
      </c>
      <c r="S33" s="101" t="s">
        <v>716</v>
      </c>
      <c r="T33" s="162" t="s">
        <v>945</v>
      </c>
      <c r="U33" s="151" t="s">
        <v>850</v>
      </c>
      <c r="V33" s="243"/>
      <c r="W33" s="254"/>
      <c r="X33" s="246"/>
      <c r="Y33" s="162" t="s">
        <v>879</v>
      </c>
      <c r="Z33" s="162" t="s">
        <v>813</v>
      </c>
      <c r="AA33" s="128" t="s">
        <v>188</v>
      </c>
      <c r="AB33" s="120" t="s">
        <v>86</v>
      </c>
      <c r="AC33" s="120" t="s">
        <v>86</v>
      </c>
      <c r="AD33" s="120" t="s">
        <v>86</v>
      </c>
      <c r="AE33" s="120" t="s">
        <v>1116</v>
      </c>
      <c r="AF33" s="120">
        <v>1</v>
      </c>
      <c r="AG33" s="120">
        <v>1</v>
      </c>
      <c r="AH33" s="120">
        <v>1</v>
      </c>
      <c r="AI33" s="138"/>
      <c r="AJ33" s="121" t="str">
        <f t="shared" si="0"/>
        <v>EFECTIVO</v>
      </c>
      <c r="AK33" s="178" t="s">
        <v>1113</v>
      </c>
    </row>
    <row r="34" spans="2:37" s="71" customFormat="1" ht="85.5" x14ac:dyDescent="0.25">
      <c r="B34" s="226"/>
      <c r="C34" s="225"/>
      <c r="D34" s="238"/>
      <c r="E34" s="277"/>
      <c r="F34" s="248"/>
      <c r="G34" s="246"/>
      <c r="H34" s="149" t="s">
        <v>944</v>
      </c>
      <c r="I34" s="149" t="s">
        <v>189</v>
      </c>
      <c r="J34" s="108"/>
      <c r="K34" s="108">
        <v>85</v>
      </c>
      <c r="L34" s="234"/>
      <c r="M34" s="234"/>
      <c r="N34" s="246"/>
      <c r="O34" s="246"/>
      <c r="P34" s="229"/>
      <c r="Q34" s="229"/>
      <c r="R34" s="229"/>
      <c r="S34" s="101" t="s">
        <v>716</v>
      </c>
      <c r="T34" s="162" t="s">
        <v>946</v>
      </c>
      <c r="U34" s="149" t="s">
        <v>947</v>
      </c>
      <c r="V34" s="243"/>
      <c r="W34" s="254"/>
      <c r="X34" s="246"/>
      <c r="Y34" s="162" t="s">
        <v>951</v>
      </c>
      <c r="Z34" s="162" t="s">
        <v>852</v>
      </c>
      <c r="AA34" s="128" t="s">
        <v>188</v>
      </c>
      <c r="AB34" s="120" t="s">
        <v>86</v>
      </c>
      <c r="AC34" s="120" t="s">
        <v>86</v>
      </c>
      <c r="AD34" s="120" t="s">
        <v>86</v>
      </c>
      <c r="AE34" s="120" t="s">
        <v>1116</v>
      </c>
      <c r="AF34" s="120">
        <v>1</v>
      </c>
      <c r="AG34" s="120">
        <v>1</v>
      </c>
      <c r="AH34" s="120">
        <v>1</v>
      </c>
      <c r="AI34" s="138"/>
      <c r="AJ34" s="121" t="str">
        <f t="shared" si="0"/>
        <v>EFECTIVO</v>
      </c>
      <c r="AK34" s="178" t="s">
        <v>1113</v>
      </c>
    </row>
    <row r="35" spans="2:37" s="71" customFormat="1" ht="57" x14ac:dyDescent="0.25">
      <c r="B35" s="222"/>
      <c r="C35" s="224"/>
      <c r="D35" s="239"/>
      <c r="E35" s="261"/>
      <c r="F35" s="249"/>
      <c r="G35" s="233"/>
      <c r="H35" s="149" t="s">
        <v>408</v>
      </c>
      <c r="I35" s="149" t="s">
        <v>188</v>
      </c>
      <c r="J35" s="108">
        <v>85</v>
      </c>
      <c r="K35" s="108"/>
      <c r="L35" s="231"/>
      <c r="M35" s="231"/>
      <c r="N35" s="233"/>
      <c r="O35" s="233"/>
      <c r="P35" s="228"/>
      <c r="Q35" s="228"/>
      <c r="R35" s="228"/>
      <c r="S35" s="101" t="s">
        <v>716</v>
      </c>
      <c r="T35" s="162" t="s">
        <v>948</v>
      </c>
      <c r="U35" s="151" t="s">
        <v>734</v>
      </c>
      <c r="V35" s="244"/>
      <c r="W35" s="255"/>
      <c r="X35" s="233"/>
      <c r="Y35" s="162" t="s">
        <v>854</v>
      </c>
      <c r="Z35" s="162" t="s">
        <v>852</v>
      </c>
      <c r="AA35" s="128" t="s">
        <v>188</v>
      </c>
      <c r="AB35" s="120" t="s">
        <v>86</v>
      </c>
      <c r="AC35" s="120" t="s">
        <v>86</v>
      </c>
      <c r="AD35" s="120" t="s">
        <v>86</v>
      </c>
      <c r="AE35" s="120" t="s">
        <v>1116</v>
      </c>
      <c r="AF35" s="120">
        <v>1</v>
      </c>
      <c r="AG35" s="120">
        <v>1</v>
      </c>
      <c r="AH35" s="120">
        <v>1</v>
      </c>
      <c r="AI35" s="138"/>
      <c r="AJ35" s="121" t="str">
        <f t="shared" si="0"/>
        <v>EFECTIVO</v>
      </c>
      <c r="AK35" s="178" t="s">
        <v>1113</v>
      </c>
    </row>
    <row r="36" spans="2:37" s="71" customFormat="1" ht="99.75" x14ac:dyDescent="0.25">
      <c r="B36" s="226" t="s">
        <v>1151</v>
      </c>
      <c r="C36" s="225"/>
      <c r="D36" s="237" t="s">
        <v>684</v>
      </c>
      <c r="E36" s="260" t="s">
        <v>645</v>
      </c>
      <c r="F36" s="247" t="s">
        <v>855</v>
      </c>
      <c r="G36" s="232" t="s">
        <v>646</v>
      </c>
      <c r="H36" s="149" t="s">
        <v>647</v>
      </c>
      <c r="I36" s="149" t="s">
        <v>188</v>
      </c>
      <c r="J36" s="108">
        <v>85</v>
      </c>
      <c r="K36" s="108"/>
      <c r="L36" s="230">
        <f>AVERAGE(J36:J38)</f>
        <v>85</v>
      </c>
      <c r="M36" s="230"/>
      <c r="N36" s="232">
        <f>LOOKUP(L36,CALIFI_CONTROL)</f>
        <v>2</v>
      </c>
      <c r="O36" s="232">
        <f>IFERROR(LOOKUP(M36,CALIFI_CONTROL),0)</f>
        <v>0</v>
      </c>
      <c r="P36" s="227" t="e">
        <f>+(IF($N36&gt;=#REF!,1,(#REF!-$N36)))</f>
        <v>#REF!</v>
      </c>
      <c r="Q36" s="227" t="e">
        <f>IF(O36=0,#REF!,IF(O36=2,#REF!/2,IF(O36=1,#REF!/2,#REF!)))</f>
        <v>#REF!</v>
      </c>
      <c r="R36" s="227" t="e">
        <f>P36*Q36</f>
        <v>#REF!</v>
      </c>
      <c r="S36" s="101" t="s">
        <v>723</v>
      </c>
      <c r="T36" s="167" t="s">
        <v>952</v>
      </c>
      <c r="U36" s="151" t="s">
        <v>748</v>
      </c>
      <c r="V36" s="243"/>
      <c r="W36" s="254"/>
      <c r="X36" s="246"/>
      <c r="Y36" s="149" t="s">
        <v>951</v>
      </c>
      <c r="Z36" s="162" t="s">
        <v>856</v>
      </c>
      <c r="AA36" s="122" t="s">
        <v>188</v>
      </c>
      <c r="AB36" s="122" t="s">
        <v>86</v>
      </c>
      <c r="AC36" s="122" t="s">
        <v>86</v>
      </c>
      <c r="AD36" s="122" t="s">
        <v>87</v>
      </c>
      <c r="AE36" s="122" t="s">
        <v>1116</v>
      </c>
      <c r="AF36" s="124">
        <v>1</v>
      </c>
      <c r="AG36" s="124">
        <v>1</v>
      </c>
      <c r="AH36" s="124">
        <v>1</v>
      </c>
      <c r="AI36" s="138"/>
      <c r="AJ36" s="121" t="str">
        <f t="shared" si="0"/>
        <v>EFECTIVO</v>
      </c>
      <c r="AK36" s="178" t="s">
        <v>1113</v>
      </c>
    </row>
    <row r="37" spans="2:37" s="71" customFormat="1" ht="343.5" customHeight="1" x14ac:dyDescent="0.25">
      <c r="B37" s="226"/>
      <c r="C37" s="225"/>
      <c r="D37" s="238"/>
      <c r="E37" s="277"/>
      <c r="F37" s="248"/>
      <c r="G37" s="246"/>
      <c r="H37" s="149" t="s">
        <v>648</v>
      </c>
      <c r="I37" s="149" t="s">
        <v>188</v>
      </c>
      <c r="J37" s="108">
        <v>85</v>
      </c>
      <c r="K37" s="108"/>
      <c r="L37" s="234"/>
      <c r="M37" s="234"/>
      <c r="N37" s="246"/>
      <c r="O37" s="246"/>
      <c r="P37" s="229"/>
      <c r="Q37" s="229"/>
      <c r="R37" s="229"/>
      <c r="S37" s="95" t="s">
        <v>723</v>
      </c>
      <c r="T37" s="167" t="s">
        <v>953</v>
      </c>
      <c r="U37" s="167" t="s">
        <v>857</v>
      </c>
      <c r="V37" s="243"/>
      <c r="W37" s="254"/>
      <c r="X37" s="246"/>
      <c r="Y37" s="167" t="s">
        <v>858</v>
      </c>
      <c r="Z37" s="162" t="s">
        <v>856</v>
      </c>
      <c r="AA37" s="122" t="s">
        <v>188</v>
      </c>
      <c r="AB37" s="122" t="s">
        <v>86</v>
      </c>
      <c r="AC37" s="122" t="s">
        <v>86</v>
      </c>
      <c r="AD37" s="122" t="s">
        <v>87</v>
      </c>
      <c r="AE37" s="122" t="s">
        <v>1116</v>
      </c>
      <c r="AF37" s="124">
        <v>1</v>
      </c>
      <c r="AG37" s="124">
        <v>1</v>
      </c>
      <c r="AH37" s="124">
        <v>1</v>
      </c>
      <c r="AI37" s="138"/>
      <c r="AJ37" s="121" t="str">
        <f t="shared" si="0"/>
        <v>EFECTIVO</v>
      </c>
      <c r="AK37" s="178" t="s">
        <v>1113</v>
      </c>
    </row>
    <row r="38" spans="2:37" s="71" customFormat="1" ht="128.25" x14ac:dyDescent="0.25">
      <c r="B38" s="222"/>
      <c r="C38" s="224"/>
      <c r="D38" s="239"/>
      <c r="E38" s="261"/>
      <c r="F38" s="249"/>
      <c r="G38" s="233"/>
      <c r="H38" s="149" t="s">
        <v>649</v>
      </c>
      <c r="I38" s="149" t="s">
        <v>188</v>
      </c>
      <c r="J38" s="108">
        <v>85</v>
      </c>
      <c r="K38" s="108"/>
      <c r="L38" s="231"/>
      <c r="M38" s="231"/>
      <c r="N38" s="233"/>
      <c r="O38" s="233"/>
      <c r="P38" s="228"/>
      <c r="Q38" s="228"/>
      <c r="R38" s="228"/>
      <c r="S38" s="95" t="s">
        <v>723</v>
      </c>
      <c r="T38" s="167" t="s">
        <v>746</v>
      </c>
      <c r="U38" s="151" t="s">
        <v>747</v>
      </c>
      <c r="V38" s="244"/>
      <c r="W38" s="255"/>
      <c r="X38" s="233"/>
      <c r="Y38" s="167" t="s">
        <v>954</v>
      </c>
      <c r="Z38" s="162" t="s">
        <v>814</v>
      </c>
      <c r="AA38" s="122" t="s">
        <v>188</v>
      </c>
      <c r="AB38" s="122" t="s">
        <v>86</v>
      </c>
      <c r="AC38" s="122" t="s">
        <v>86</v>
      </c>
      <c r="AD38" s="122" t="s">
        <v>87</v>
      </c>
      <c r="AE38" s="122" t="s">
        <v>1116</v>
      </c>
      <c r="AF38" s="124">
        <v>1</v>
      </c>
      <c r="AG38" s="124">
        <v>1</v>
      </c>
      <c r="AH38" s="124">
        <v>1</v>
      </c>
      <c r="AI38" s="138"/>
      <c r="AJ38" s="121" t="str">
        <f t="shared" si="0"/>
        <v>EFECTIVO</v>
      </c>
      <c r="AK38" s="178" t="s">
        <v>1113</v>
      </c>
    </row>
    <row r="39" spans="2:37" s="93" customFormat="1" ht="128.25" customHeight="1" x14ac:dyDescent="0.25">
      <c r="B39" s="278" t="s">
        <v>310</v>
      </c>
      <c r="C39" s="279" t="s">
        <v>1047</v>
      </c>
      <c r="D39" s="319" t="s">
        <v>579</v>
      </c>
      <c r="E39" s="318" t="s">
        <v>1045</v>
      </c>
      <c r="F39" s="318" t="s">
        <v>1077</v>
      </c>
      <c r="G39" s="251" t="s">
        <v>1076</v>
      </c>
      <c r="H39" s="149" t="s">
        <v>1078</v>
      </c>
      <c r="I39" s="149" t="s">
        <v>189</v>
      </c>
      <c r="J39" s="108">
        <v>40</v>
      </c>
      <c r="K39" s="250"/>
      <c r="L39" s="315">
        <f>+AVERAGE(J39:J40)</f>
        <v>55</v>
      </c>
      <c r="M39" s="315"/>
      <c r="N39" s="251">
        <f>LOOKUP(L39,CALIFI_CONTROL)</f>
        <v>1</v>
      </c>
      <c r="O39" s="251">
        <f>IFERROR(LOOKUP(M39,CALIFI_CONTROL),0)</f>
        <v>0</v>
      </c>
      <c r="P39" s="252" t="e">
        <f>+(IF($N39&gt;=#REF!,1,(#REF!-$N39)))</f>
        <v>#REF!</v>
      </c>
      <c r="Q39" s="252" t="e">
        <f>IF(O39=0,#REF!,IF(O39=2,#REF!/4,IF(O39=1,#REF!/2,#REF!)))</f>
        <v>#REF!</v>
      </c>
      <c r="R39" s="252" t="e">
        <f>P39*Q39</f>
        <v>#REF!</v>
      </c>
      <c r="S39" s="95" t="s">
        <v>717</v>
      </c>
      <c r="T39" s="167" t="s">
        <v>1080</v>
      </c>
      <c r="U39" s="151" t="s">
        <v>1081</v>
      </c>
      <c r="V39" s="288">
        <v>43335</v>
      </c>
      <c r="W39" s="312" t="s">
        <v>1057</v>
      </c>
      <c r="X39" s="251" t="s">
        <v>1055</v>
      </c>
      <c r="Y39" s="149" t="s">
        <v>1052</v>
      </c>
      <c r="Z39" s="151" t="s">
        <v>1056</v>
      </c>
      <c r="AA39" s="122" t="s">
        <v>188</v>
      </c>
      <c r="AB39" s="122" t="s">
        <v>86</v>
      </c>
      <c r="AC39" s="122" t="s">
        <v>86</v>
      </c>
      <c r="AD39" s="122" t="s">
        <v>87</v>
      </c>
      <c r="AE39" s="122" t="s">
        <v>1116</v>
      </c>
      <c r="AF39" s="124">
        <v>1</v>
      </c>
      <c r="AG39" s="124">
        <v>1</v>
      </c>
      <c r="AH39" s="124">
        <v>1</v>
      </c>
      <c r="AI39" s="138"/>
      <c r="AJ39" s="121" t="str">
        <f t="shared" si="0"/>
        <v>EFECTIVO</v>
      </c>
      <c r="AK39" s="178" t="s">
        <v>1113</v>
      </c>
    </row>
    <row r="40" spans="2:37" s="93" customFormat="1" ht="87.75" customHeight="1" x14ac:dyDescent="0.25">
      <c r="B40" s="278"/>
      <c r="C40" s="279"/>
      <c r="D40" s="319"/>
      <c r="E40" s="318"/>
      <c r="F40" s="318"/>
      <c r="G40" s="251"/>
      <c r="H40" s="149" t="s">
        <v>1079</v>
      </c>
      <c r="I40" s="149" t="s">
        <v>188</v>
      </c>
      <c r="J40" s="108">
        <v>70</v>
      </c>
      <c r="K40" s="236"/>
      <c r="L40" s="315"/>
      <c r="M40" s="315"/>
      <c r="N40" s="251"/>
      <c r="O40" s="251"/>
      <c r="P40" s="252"/>
      <c r="Q40" s="252"/>
      <c r="R40" s="252"/>
      <c r="S40" s="95" t="s">
        <v>717</v>
      </c>
      <c r="T40" s="167" t="s">
        <v>1054</v>
      </c>
      <c r="U40" s="151" t="s">
        <v>1053</v>
      </c>
      <c r="V40" s="288"/>
      <c r="W40" s="312"/>
      <c r="X40" s="251"/>
      <c r="Y40" s="149" t="s">
        <v>1052</v>
      </c>
      <c r="Z40" s="151" t="s">
        <v>1056</v>
      </c>
      <c r="AA40" s="122" t="s">
        <v>188</v>
      </c>
      <c r="AB40" s="122" t="s">
        <v>86</v>
      </c>
      <c r="AC40" s="122" t="s">
        <v>87</v>
      </c>
      <c r="AD40" s="122" t="s">
        <v>87</v>
      </c>
      <c r="AE40" s="122" t="s">
        <v>1116</v>
      </c>
      <c r="AF40" s="124">
        <v>1</v>
      </c>
      <c r="AG40" s="124">
        <v>1</v>
      </c>
      <c r="AH40" s="124">
        <v>1</v>
      </c>
      <c r="AI40" s="138"/>
      <c r="AJ40" s="121" t="str">
        <f t="shared" si="0"/>
        <v>EFECTIVO</v>
      </c>
      <c r="AK40" s="178" t="s">
        <v>1113</v>
      </c>
    </row>
    <row r="41" spans="2:37" s="71" customFormat="1" ht="114.75" customHeight="1" x14ac:dyDescent="0.25">
      <c r="B41" s="264" t="s">
        <v>687</v>
      </c>
      <c r="C41" s="223" t="s">
        <v>355</v>
      </c>
      <c r="D41" s="237" t="s">
        <v>602</v>
      </c>
      <c r="E41" s="260" t="s">
        <v>485</v>
      </c>
      <c r="F41" s="316" t="s">
        <v>859</v>
      </c>
      <c r="G41" s="316" t="s">
        <v>860</v>
      </c>
      <c r="H41" s="149" t="s">
        <v>651</v>
      </c>
      <c r="I41" s="149" t="s">
        <v>189</v>
      </c>
      <c r="J41" s="108">
        <v>85</v>
      </c>
      <c r="K41" s="108"/>
      <c r="L41" s="230">
        <f>AVERAGE(J41:J42)</f>
        <v>85</v>
      </c>
      <c r="M41" s="230" t="str">
        <f>IFERROR(AVERAGE(K41:K42)," ")</f>
        <v xml:space="preserve"> </v>
      </c>
      <c r="N41" s="232">
        <f>LOOKUP(L41,CALIFI_CONTROL)</f>
        <v>2</v>
      </c>
      <c r="O41" s="232">
        <f>IFERROR(LOOKUP(M41,CALIFI_CONTROL),0)</f>
        <v>0</v>
      </c>
      <c r="P41" s="227" t="e">
        <f>+(IF($N41&gt;=#REF!,1,(#REF!-$N41)))</f>
        <v>#REF!</v>
      </c>
      <c r="Q41" s="227" t="e">
        <f>IF(O41=0,#REF!,IF(O41=2,#REF!/4,IF(O41=1,#REF!/2,#REF!)))</f>
        <v>#REF!</v>
      </c>
      <c r="R41" s="227" t="e">
        <f>P41*Q41</f>
        <v>#REF!</v>
      </c>
      <c r="S41" s="95" t="s">
        <v>716</v>
      </c>
      <c r="T41" s="162" t="s">
        <v>861</v>
      </c>
      <c r="U41" s="162" t="s">
        <v>749</v>
      </c>
      <c r="V41" s="242" t="s">
        <v>1048</v>
      </c>
      <c r="W41" s="253" t="s">
        <v>1050</v>
      </c>
      <c r="X41" s="232" t="s">
        <v>691</v>
      </c>
      <c r="Y41" s="167" t="s">
        <v>1049</v>
      </c>
      <c r="Z41" s="162" t="s">
        <v>1051</v>
      </c>
      <c r="AA41" s="122" t="s">
        <v>188</v>
      </c>
      <c r="AB41" s="122" t="s">
        <v>86</v>
      </c>
      <c r="AC41" s="122" t="s">
        <v>86</v>
      </c>
      <c r="AD41" s="122" t="s">
        <v>87</v>
      </c>
      <c r="AE41" s="122" t="s">
        <v>1116</v>
      </c>
      <c r="AF41" s="122">
        <v>1</v>
      </c>
      <c r="AG41" s="122">
        <v>1</v>
      </c>
      <c r="AH41" s="122">
        <v>1</v>
      </c>
      <c r="AI41" s="138"/>
      <c r="AJ41" s="121" t="str">
        <f t="shared" si="0"/>
        <v>EFECTIVO</v>
      </c>
      <c r="AK41" s="178" t="s">
        <v>1113</v>
      </c>
    </row>
    <row r="42" spans="2:37" s="71" customFormat="1" ht="109.5" customHeight="1" x14ac:dyDescent="0.25">
      <c r="B42" s="265"/>
      <c r="C42" s="224"/>
      <c r="D42" s="239"/>
      <c r="E42" s="261"/>
      <c r="F42" s="317"/>
      <c r="G42" s="317"/>
      <c r="H42" s="149" t="s">
        <v>862</v>
      </c>
      <c r="I42" s="149" t="s">
        <v>188</v>
      </c>
      <c r="J42" s="108">
        <v>85</v>
      </c>
      <c r="K42" s="108"/>
      <c r="L42" s="231"/>
      <c r="M42" s="231"/>
      <c r="N42" s="233"/>
      <c r="O42" s="233"/>
      <c r="P42" s="228"/>
      <c r="Q42" s="228"/>
      <c r="R42" s="228"/>
      <c r="S42" s="95" t="s">
        <v>716</v>
      </c>
      <c r="T42" s="162" t="s">
        <v>863</v>
      </c>
      <c r="U42" s="151" t="s">
        <v>750</v>
      </c>
      <c r="V42" s="244"/>
      <c r="W42" s="255"/>
      <c r="X42" s="233"/>
      <c r="Y42" s="162" t="s">
        <v>864</v>
      </c>
      <c r="Z42" s="162" t="s">
        <v>1051</v>
      </c>
      <c r="AA42" s="122" t="s">
        <v>188</v>
      </c>
      <c r="AB42" s="122" t="s">
        <v>86</v>
      </c>
      <c r="AC42" s="122" t="s">
        <v>86</v>
      </c>
      <c r="AD42" s="122" t="s">
        <v>87</v>
      </c>
      <c r="AE42" s="122" t="s">
        <v>1116</v>
      </c>
      <c r="AF42" s="122">
        <v>1</v>
      </c>
      <c r="AG42" s="122">
        <v>1</v>
      </c>
      <c r="AH42" s="122">
        <v>1</v>
      </c>
      <c r="AI42" s="138"/>
      <c r="AJ42" s="121" t="str">
        <f t="shared" si="0"/>
        <v>EFECTIVO</v>
      </c>
      <c r="AK42" s="178" t="s">
        <v>1113</v>
      </c>
    </row>
    <row r="43" spans="2:37" s="71" customFormat="1" ht="72" x14ac:dyDescent="0.25">
      <c r="B43" s="283" t="s">
        <v>312</v>
      </c>
      <c r="C43" s="223" t="str">
        <f>VLOOKUP(B43,CPR!$A$2:$B$57,2,0)</f>
        <v>Administrar el sistema de información tributario para que provea los servicios tecnológicos oportunos, estandarizados y, seguros, que soportan la gestión tributaria; atendiendo las políticas institucionales de la SDH</v>
      </c>
      <c r="D43" s="237" t="s">
        <v>564</v>
      </c>
      <c r="E43" s="260" t="s">
        <v>618</v>
      </c>
      <c r="F43" s="260" t="s">
        <v>411</v>
      </c>
      <c r="G43" s="232" t="s">
        <v>619</v>
      </c>
      <c r="H43" s="149" t="s">
        <v>955</v>
      </c>
      <c r="I43" s="149" t="s">
        <v>188</v>
      </c>
      <c r="J43" s="108">
        <v>85</v>
      </c>
      <c r="K43" s="108"/>
      <c r="L43" s="230">
        <f>AVERAGE(J43:J45)</f>
        <v>75</v>
      </c>
      <c r="M43" s="230" t="str">
        <f>IFERROR(AVERAGE(K43:K45)," ")</f>
        <v xml:space="preserve"> </v>
      </c>
      <c r="N43" s="232">
        <f>LOOKUP(L43,CALIFI_CONTROL)</f>
        <v>1</v>
      </c>
      <c r="O43" s="232">
        <f>IFERROR(LOOKUP(M43,CALIFI_CONTROL),0)</f>
        <v>0</v>
      </c>
      <c r="P43" s="227" t="e">
        <f>+(IF($N43&gt;=#REF!,1,(#REF!-$N43)))</f>
        <v>#REF!</v>
      </c>
      <c r="Q43" s="227" t="e">
        <f>IF(O43=0,#REF!,IF(O43=2,#REF!/4,IF(O43=1,#REF!/2,#REF!)))</f>
        <v>#REF!</v>
      </c>
      <c r="R43" s="227" t="e">
        <f>P43*Q43</f>
        <v>#REF!</v>
      </c>
      <c r="S43" s="95" t="s">
        <v>723</v>
      </c>
      <c r="T43" s="162" t="s">
        <v>958</v>
      </c>
      <c r="U43" s="102" t="s">
        <v>959</v>
      </c>
      <c r="V43" s="242">
        <v>43291</v>
      </c>
      <c r="W43" s="253" t="s">
        <v>960</v>
      </c>
      <c r="X43" s="232" t="s">
        <v>692</v>
      </c>
      <c r="Y43" s="162" t="s">
        <v>961</v>
      </c>
      <c r="Z43" s="162" t="s">
        <v>815</v>
      </c>
      <c r="AA43" s="128" t="s">
        <v>188</v>
      </c>
      <c r="AB43" s="120" t="s">
        <v>86</v>
      </c>
      <c r="AC43" s="120" t="s">
        <v>86</v>
      </c>
      <c r="AD43" s="120" t="s">
        <v>1128</v>
      </c>
      <c r="AE43" s="120" t="s">
        <v>1116</v>
      </c>
      <c r="AF43" s="120">
        <v>1</v>
      </c>
      <c r="AG43" s="120">
        <v>1</v>
      </c>
      <c r="AH43" s="120">
        <v>1</v>
      </c>
      <c r="AI43" s="138"/>
      <c r="AJ43" s="121" t="str">
        <f t="shared" si="0"/>
        <v>EFECTIVO</v>
      </c>
      <c r="AK43" s="178" t="s">
        <v>1113</v>
      </c>
    </row>
    <row r="44" spans="2:37" s="71" customFormat="1" ht="57" x14ac:dyDescent="0.25">
      <c r="B44" s="284"/>
      <c r="C44" s="225"/>
      <c r="D44" s="238"/>
      <c r="E44" s="277"/>
      <c r="F44" s="261"/>
      <c r="G44" s="246"/>
      <c r="H44" s="149" t="s">
        <v>956</v>
      </c>
      <c r="I44" s="149" t="s">
        <v>188</v>
      </c>
      <c r="J44" s="108">
        <v>70</v>
      </c>
      <c r="K44" s="108"/>
      <c r="L44" s="234"/>
      <c r="M44" s="234"/>
      <c r="N44" s="246"/>
      <c r="O44" s="246"/>
      <c r="P44" s="229"/>
      <c r="Q44" s="229"/>
      <c r="R44" s="229"/>
      <c r="S44" s="95" t="s">
        <v>716</v>
      </c>
      <c r="T44" s="167" t="s">
        <v>865</v>
      </c>
      <c r="U44" s="77" t="s">
        <v>751</v>
      </c>
      <c r="V44" s="243"/>
      <c r="W44" s="254"/>
      <c r="X44" s="246"/>
      <c r="Y44" s="162" t="s">
        <v>951</v>
      </c>
      <c r="Z44" s="162" t="s">
        <v>815</v>
      </c>
      <c r="AA44" s="128" t="s">
        <v>188</v>
      </c>
      <c r="AB44" s="120" t="s">
        <v>86</v>
      </c>
      <c r="AC44" s="120" t="s">
        <v>86</v>
      </c>
      <c r="AD44" s="120" t="s">
        <v>1128</v>
      </c>
      <c r="AE44" s="120" t="s">
        <v>1116</v>
      </c>
      <c r="AF44" s="120">
        <v>1</v>
      </c>
      <c r="AG44" s="120">
        <v>1</v>
      </c>
      <c r="AH44" s="120">
        <v>1</v>
      </c>
      <c r="AI44" s="138"/>
      <c r="AJ44" s="121" t="str">
        <f t="shared" si="0"/>
        <v>EFECTIVO</v>
      </c>
      <c r="AK44" s="178" t="s">
        <v>1113</v>
      </c>
    </row>
    <row r="45" spans="2:37" s="71" customFormat="1" ht="57" x14ac:dyDescent="0.25">
      <c r="B45" s="285"/>
      <c r="C45" s="224"/>
      <c r="D45" s="239"/>
      <c r="E45" s="261"/>
      <c r="F45" s="97" t="s">
        <v>445</v>
      </c>
      <c r="G45" s="233"/>
      <c r="H45" s="149" t="s">
        <v>957</v>
      </c>
      <c r="I45" s="149" t="s">
        <v>188</v>
      </c>
      <c r="J45" s="108">
        <v>70</v>
      </c>
      <c r="K45" s="108"/>
      <c r="L45" s="231"/>
      <c r="M45" s="231"/>
      <c r="N45" s="233"/>
      <c r="O45" s="233"/>
      <c r="P45" s="228"/>
      <c r="Q45" s="228"/>
      <c r="R45" s="228"/>
      <c r="S45" s="95" t="s">
        <v>716</v>
      </c>
      <c r="T45" s="167" t="s">
        <v>708</v>
      </c>
      <c r="U45" s="72" t="s">
        <v>751</v>
      </c>
      <c r="V45" s="244"/>
      <c r="W45" s="255"/>
      <c r="X45" s="233"/>
      <c r="Y45" s="162" t="s">
        <v>951</v>
      </c>
      <c r="Z45" s="162" t="s">
        <v>815</v>
      </c>
      <c r="AA45" s="128" t="s">
        <v>188</v>
      </c>
      <c r="AB45" s="120" t="s">
        <v>86</v>
      </c>
      <c r="AC45" s="120" t="s">
        <v>86</v>
      </c>
      <c r="AD45" s="120" t="s">
        <v>1128</v>
      </c>
      <c r="AE45" s="120" t="s">
        <v>1116</v>
      </c>
      <c r="AF45" s="120">
        <v>1</v>
      </c>
      <c r="AG45" s="120">
        <v>1</v>
      </c>
      <c r="AH45" s="120">
        <v>1</v>
      </c>
      <c r="AI45" s="138"/>
      <c r="AJ45" s="121" t="str">
        <f t="shared" si="0"/>
        <v>EFECTIVO</v>
      </c>
      <c r="AK45" s="178" t="s">
        <v>1113</v>
      </c>
    </row>
    <row r="46" spans="2:37" s="71" customFormat="1" ht="85.5" customHeight="1" x14ac:dyDescent="0.25">
      <c r="B46" s="170" t="s">
        <v>313</v>
      </c>
      <c r="C46" s="179" t="s">
        <v>357</v>
      </c>
      <c r="D46" s="144" t="s">
        <v>595</v>
      </c>
      <c r="E46" s="139" t="s">
        <v>652</v>
      </c>
      <c r="F46" s="146" t="s">
        <v>653</v>
      </c>
      <c r="G46" s="147" t="s">
        <v>654</v>
      </c>
      <c r="H46" s="147" t="s">
        <v>655</v>
      </c>
      <c r="I46" s="149" t="s">
        <v>188</v>
      </c>
      <c r="J46" s="108"/>
      <c r="K46" s="108">
        <v>85</v>
      </c>
      <c r="L46" s="142">
        <v>0</v>
      </c>
      <c r="M46" s="142">
        <f>+AVERAGE(K46:K46)</f>
        <v>85</v>
      </c>
      <c r="N46" s="147">
        <f>LOOKUP(L46,CALIFI_CONTROL)</f>
        <v>0</v>
      </c>
      <c r="O46" s="147">
        <f>IFERROR(LOOKUP(M46,CALIFI_CONTROL),0)</f>
        <v>2</v>
      </c>
      <c r="P46" s="140" t="e">
        <f>+(IF($N46&gt;=#REF!,1,(#REF!-$N46)))</f>
        <v>#REF!</v>
      </c>
      <c r="Q46" s="140" t="e">
        <f>IF(O46=0,#REF!,IF(O46=2,#REF!/2,IF(O46=1,#REF!/2,#REF!)))</f>
        <v>#REF!</v>
      </c>
      <c r="R46" s="140" t="e">
        <f>P46*Q46</f>
        <v>#REF!</v>
      </c>
      <c r="S46" s="95" t="s">
        <v>716</v>
      </c>
      <c r="T46" s="167" t="s">
        <v>752</v>
      </c>
      <c r="U46" s="149" t="s">
        <v>753</v>
      </c>
      <c r="V46" s="154">
        <v>43300</v>
      </c>
      <c r="W46" s="147" t="s">
        <v>962</v>
      </c>
      <c r="X46" s="147" t="s">
        <v>693</v>
      </c>
      <c r="Y46" s="152" t="s">
        <v>816</v>
      </c>
      <c r="Z46" s="152" t="s">
        <v>817</v>
      </c>
      <c r="AA46" s="117" t="s">
        <v>188</v>
      </c>
      <c r="AB46" s="168" t="s">
        <v>1118</v>
      </c>
      <c r="AC46" s="121" t="s">
        <v>1134</v>
      </c>
      <c r="AD46" s="121" t="s">
        <v>1135</v>
      </c>
      <c r="AE46" s="121" t="s">
        <v>1116</v>
      </c>
      <c r="AF46" s="121">
        <v>1</v>
      </c>
      <c r="AG46" s="121">
        <v>1</v>
      </c>
      <c r="AH46" s="121">
        <v>1</v>
      </c>
      <c r="AI46" s="138"/>
      <c r="AJ46" s="121" t="str">
        <f t="shared" si="0"/>
        <v>EFECTIVO</v>
      </c>
      <c r="AK46" s="178" t="s">
        <v>1113</v>
      </c>
    </row>
    <row r="47" spans="2:37" s="71" customFormat="1" ht="142.5" x14ac:dyDescent="0.25">
      <c r="B47" s="171" t="s">
        <v>314</v>
      </c>
      <c r="C47" s="180" t="s">
        <v>358</v>
      </c>
      <c r="D47" s="144" t="s">
        <v>596</v>
      </c>
      <c r="E47" s="139" t="s">
        <v>447</v>
      </c>
      <c r="F47" s="97" t="s">
        <v>487</v>
      </c>
      <c r="G47" s="149" t="s">
        <v>481</v>
      </c>
      <c r="H47" s="149" t="s">
        <v>488</v>
      </c>
      <c r="I47" s="149" t="s">
        <v>189</v>
      </c>
      <c r="J47" s="108">
        <v>70</v>
      </c>
      <c r="K47" s="108"/>
      <c r="L47" s="165">
        <f>AVERAGE(J47:J47)</f>
        <v>70</v>
      </c>
      <c r="M47" s="165" t="str">
        <f>IFERROR(AVERAGE(K47:K47)," ")</f>
        <v xml:space="preserve"> </v>
      </c>
      <c r="N47" s="149">
        <f>LOOKUP(L47,CALIFI_CONTROL)</f>
        <v>1</v>
      </c>
      <c r="O47" s="147">
        <f>IFERROR(LOOKUP(M47,CALIFI_CONTROL),0)</f>
        <v>0</v>
      </c>
      <c r="P47" s="151" t="e">
        <f>+(IF($N47&gt;=#REF!,1,(#REF!-$N47)))</f>
        <v>#REF!</v>
      </c>
      <c r="Q47" s="140" t="e">
        <f>IF(O47=0,#REF!,IF(O47=2,#REF!/4,IF(O47=1,#REF!/2,#REF!)))</f>
        <v>#REF!</v>
      </c>
      <c r="R47" s="151" t="e">
        <f>P47*Q47</f>
        <v>#REF!</v>
      </c>
      <c r="S47" s="95" t="s">
        <v>724</v>
      </c>
      <c r="T47" s="167" t="s">
        <v>963</v>
      </c>
      <c r="U47" s="149" t="s">
        <v>866</v>
      </c>
      <c r="V47" s="161">
        <v>43300</v>
      </c>
      <c r="W47" s="162" t="s">
        <v>706</v>
      </c>
      <c r="X47" s="149" t="s">
        <v>693</v>
      </c>
      <c r="Y47" s="151" t="s">
        <v>964</v>
      </c>
      <c r="Z47" s="147" t="s">
        <v>818</v>
      </c>
      <c r="AA47" s="117" t="s">
        <v>189</v>
      </c>
      <c r="AB47" s="168" t="s">
        <v>1118</v>
      </c>
      <c r="AC47" s="121" t="s">
        <v>1136</v>
      </c>
      <c r="AD47" s="121" t="s">
        <v>1135</v>
      </c>
      <c r="AE47" s="121" t="s">
        <v>1116</v>
      </c>
      <c r="AF47" s="121">
        <v>1</v>
      </c>
      <c r="AG47" s="121">
        <v>1</v>
      </c>
      <c r="AH47" s="121">
        <v>1</v>
      </c>
      <c r="AI47" s="138"/>
      <c r="AJ47" s="121" t="str">
        <f t="shared" si="0"/>
        <v>EFECTIVO</v>
      </c>
      <c r="AK47" s="178" t="s">
        <v>1113</v>
      </c>
    </row>
    <row r="48" spans="2:37" s="71" customFormat="1" ht="85.5" x14ac:dyDescent="0.25">
      <c r="B48" s="172" t="s">
        <v>315</v>
      </c>
      <c r="C48" s="181" t="s">
        <v>359</v>
      </c>
      <c r="D48" s="144" t="s">
        <v>586</v>
      </c>
      <c r="E48" s="156" t="s">
        <v>965</v>
      </c>
      <c r="F48" s="97" t="s">
        <v>653</v>
      </c>
      <c r="G48" s="149" t="s">
        <v>481</v>
      </c>
      <c r="H48" s="149" t="s">
        <v>413</v>
      </c>
      <c r="I48" s="149" t="s">
        <v>188</v>
      </c>
      <c r="J48" s="108">
        <v>85</v>
      </c>
      <c r="K48" s="108"/>
      <c r="L48" s="165">
        <f>AVERAGE(J48:J48)</f>
        <v>85</v>
      </c>
      <c r="M48" s="165" t="str">
        <f>IFERROR(AVERAGE(K48:K48)," ")</f>
        <v xml:space="preserve"> </v>
      </c>
      <c r="N48" s="149">
        <f>LOOKUP(L48,CALIFI_CONTROL)</f>
        <v>2</v>
      </c>
      <c r="O48" s="147">
        <f>IFERROR(LOOKUP(M48,CALIFI_CONTROL),0)</f>
        <v>0</v>
      </c>
      <c r="P48" s="151" t="e">
        <f>+(IF($N48&gt;=#REF!,1,(#REF!-$N48)))</f>
        <v>#REF!</v>
      </c>
      <c r="Q48" s="140" t="e">
        <f>IF(O48=0,#REF!,IF(O48=2,#REF!/4,IF(O48=1,#REF!/2,#REF!)))</f>
        <v>#REF!</v>
      </c>
      <c r="R48" s="151" t="e">
        <f>P48*Q48</f>
        <v>#REF!</v>
      </c>
      <c r="S48" s="95" t="s">
        <v>716</v>
      </c>
      <c r="T48" s="167" t="s">
        <v>966</v>
      </c>
      <c r="U48" s="167" t="s">
        <v>967</v>
      </c>
      <c r="V48" s="161">
        <v>43300</v>
      </c>
      <c r="W48" s="162" t="s">
        <v>969</v>
      </c>
      <c r="X48" s="149" t="s">
        <v>693</v>
      </c>
      <c r="Y48" s="162" t="s">
        <v>968</v>
      </c>
      <c r="Z48" s="152" t="s">
        <v>818</v>
      </c>
      <c r="AA48" s="117" t="s">
        <v>188</v>
      </c>
      <c r="AB48" s="133" t="s">
        <v>86</v>
      </c>
      <c r="AC48" s="132" t="s">
        <v>1137</v>
      </c>
      <c r="AD48" s="132" t="s">
        <v>1138</v>
      </c>
      <c r="AE48" s="121" t="s">
        <v>1116</v>
      </c>
      <c r="AF48" s="121">
        <v>1</v>
      </c>
      <c r="AG48" s="121">
        <v>1</v>
      </c>
      <c r="AH48" s="121">
        <v>1</v>
      </c>
      <c r="AI48" s="138"/>
      <c r="AJ48" s="121" t="str">
        <f t="shared" si="0"/>
        <v>EFECTIVO</v>
      </c>
      <c r="AK48" s="178" t="s">
        <v>1113</v>
      </c>
    </row>
    <row r="49" spans="2:37" s="71" customFormat="1" ht="71.25" x14ac:dyDescent="0.25">
      <c r="B49" s="221" t="s">
        <v>274</v>
      </c>
      <c r="C49" s="223" t="s">
        <v>360</v>
      </c>
      <c r="D49" s="237" t="s">
        <v>561</v>
      </c>
      <c r="E49" s="247" t="s">
        <v>620</v>
      </c>
      <c r="F49" s="232" t="s">
        <v>389</v>
      </c>
      <c r="G49" s="149" t="s">
        <v>639</v>
      </c>
      <c r="H49" s="149" t="s">
        <v>970</v>
      </c>
      <c r="I49" s="149" t="s">
        <v>188</v>
      </c>
      <c r="J49" s="108">
        <v>85</v>
      </c>
      <c r="K49" s="108"/>
      <c r="L49" s="230">
        <f>+AVERAGE(J49:J52)</f>
        <v>88.75</v>
      </c>
      <c r="M49" s="230"/>
      <c r="N49" s="232">
        <f>LOOKUP(L49,CALIFI_CONTROL)</f>
        <v>2</v>
      </c>
      <c r="O49" s="232">
        <f>IFERROR(LOOKUP(M49,CALIFI_CONTROL),0)</f>
        <v>0</v>
      </c>
      <c r="P49" s="227" t="e">
        <f>+(IF($N49&gt;=#REF!,1,(#REF!-$N49)))</f>
        <v>#REF!</v>
      </c>
      <c r="Q49" s="227" t="e">
        <f>IF(O49=0,#REF!,IF(O49=2,#REF!/4,IF(O49=1,#REF!/2,#REF!)))</f>
        <v>#REF!</v>
      </c>
      <c r="R49" s="227" t="e">
        <f>+P49*Q49</f>
        <v>#REF!</v>
      </c>
      <c r="S49" s="95" t="s">
        <v>717</v>
      </c>
      <c r="T49" s="167" t="s">
        <v>754</v>
      </c>
      <c r="U49" s="167" t="s">
        <v>756</v>
      </c>
      <c r="V49" s="242">
        <v>43304</v>
      </c>
      <c r="W49" s="240" t="s">
        <v>980</v>
      </c>
      <c r="X49" s="227" t="s">
        <v>694</v>
      </c>
      <c r="Y49" s="162" t="s">
        <v>880</v>
      </c>
      <c r="Z49" s="162" t="s">
        <v>818</v>
      </c>
      <c r="AA49" s="117" t="s">
        <v>188</v>
      </c>
      <c r="AB49" s="168" t="s">
        <v>1118</v>
      </c>
      <c r="AC49" s="121" t="s">
        <v>1139</v>
      </c>
      <c r="AD49" s="121" t="s">
        <v>1135</v>
      </c>
      <c r="AE49" s="132" t="s">
        <v>1140</v>
      </c>
      <c r="AF49" s="121">
        <v>1</v>
      </c>
      <c r="AG49" s="121">
        <v>1</v>
      </c>
      <c r="AH49" s="121">
        <v>1</v>
      </c>
      <c r="AI49" s="138"/>
      <c r="AJ49" s="121" t="str">
        <f t="shared" si="0"/>
        <v>EFECTIVO</v>
      </c>
      <c r="AK49" s="178" t="s">
        <v>1113</v>
      </c>
    </row>
    <row r="50" spans="2:37" s="71" customFormat="1" ht="57" x14ac:dyDescent="0.25">
      <c r="B50" s="226"/>
      <c r="C50" s="225"/>
      <c r="D50" s="238"/>
      <c r="E50" s="248"/>
      <c r="F50" s="246"/>
      <c r="G50" s="149" t="s">
        <v>656</v>
      </c>
      <c r="H50" s="149" t="s">
        <v>971</v>
      </c>
      <c r="I50" s="149" t="s">
        <v>188</v>
      </c>
      <c r="J50" s="108">
        <v>85</v>
      </c>
      <c r="K50" s="108"/>
      <c r="L50" s="234"/>
      <c r="M50" s="234"/>
      <c r="N50" s="246"/>
      <c r="O50" s="246"/>
      <c r="P50" s="229"/>
      <c r="Q50" s="229"/>
      <c r="R50" s="229"/>
      <c r="S50" s="95" t="s">
        <v>717</v>
      </c>
      <c r="T50" s="167" t="s">
        <v>972</v>
      </c>
      <c r="U50" s="167" t="s">
        <v>755</v>
      </c>
      <c r="V50" s="243"/>
      <c r="W50" s="254"/>
      <c r="X50" s="229"/>
      <c r="Y50" s="162" t="s">
        <v>881</v>
      </c>
      <c r="Z50" s="162" t="s">
        <v>818</v>
      </c>
      <c r="AA50" s="117" t="s">
        <v>188</v>
      </c>
      <c r="AB50" s="168" t="s">
        <v>1118</v>
      </c>
      <c r="AC50" s="121" t="s">
        <v>1139</v>
      </c>
      <c r="AD50" s="121" t="s">
        <v>1135</v>
      </c>
      <c r="AE50" s="132" t="s">
        <v>1140</v>
      </c>
      <c r="AF50" s="121">
        <v>1</v>
      </c>
      <c r="AG50" s="121">
        <v>1</v>
      </c>
      <c r="AH50" s="121">
        <v>1</v>
      </c>
      <c r="AI50" s="138"/>
      <c r="AJ50" s="121" t="str">
        <f t="shared" si="0"/>
        <v>EFECTIVO</v>
      </c>
      <c r="AK50" s="178" t="s">
        <v>1113</v>
      </c>
    </row>
    <row r="51" spans="2:37" s="71" customFormat="1" ht="57" x14ac:dyDescent="0.25">
      <c r="B51" s="226"/>
      <c r="C51" s="225"/>
      <c r="D51" s="238"/>
      <c r="E51" s="248"/>
      <c r="F51" s="246"/>
      <c r="G51" s="232" t="s">
        <v>657</v>
      </c>
      <c r="H51" s="149" t="s">
        <v>709</v>
      </c>
      <c r="I51" s="149" t="s">
        <v>188</v>
      </c>
      <c r="J51" s="108">
        <v>100</v>
      </c>
      <c r="K51" s="108"/>
      <c r="L51" s="234"/>
      <c r="M51" s="234"/>
      <c r="N51" s="246"/>
      <c r="O51" s="246"/>
      <c r="P51" s="229"/>
      <c r="Q51" s="229"/>
      <c r="R51" s="229"/>
      <c r="S51" s="95" t="s">
        <v>717</v>
      </c>
      <c r="T51" s="167" t="s">
        <v>757</v>
      </c>
      <c r="U51" s="167" t="s">
        <v>974</v>
      </c>
      <c r="V51" s="243"/>
      <c r="W51" s="254"/>
      <c r="X51" s="229"/>
      <c r="Y51" s="162" t="s">
        <v>882</v>
      </c>
      <c r="Z51" s="162" t="s">
        <v>818</v>
      </c>
      <c r="AA51" s="117" t="s">
        <v>188</v>
      </c>
      <c r="AB51" s="168" t="s">
        <v>1118</v>
      </c>
      <c r="AC51" s="121" t="s">
        <v>1141</v>
      </c>
      <c r="AD51" s="121" t="s">
        <v>1135</v>
      </c>
      <c r="AE51" s="132" t="s">
        <v>1142</v>
      </c>
      <c r="AF51" s="121">
        <v>1</v>
      </c>
      <c r="AG51" s="121">
        <v>1</v>
      </c>
      <c r="AH51" s="121">
        <v>1</v>
      </c>
      <c r="AI51" s="138"/>
      <c r="AJ51" s="121" t="str">
        <f t="shared" si="0"/>
        <v>EFECTIVO</v>
      </c>
      <c r="AK51" s="178" t="s">
        <v>1113</v>
      </c>
    </row>
    <row r="52" spans="2:37" s="71" customFormat="1" ht="57" x14ac:dyDescent="0.25">
      <c r="B52" s="226"/>
      <c r="C52" s="225"/>
      <c r="D52" s="239"/>
      <c r="E52" s="249"/>
      <c r="F52" s="233"/>
      <c r="G52" s="233"/>
      <c r="H52" s="149" t="s">
        <v>493</v>
      </c>
      <c r="I52" s="149" t="s">
        <v>188</v>
      </c>
      <c r="J52" s="108">
        <v>85</v>
      </c>
      <c r="K52" s="108"/>
      <c r="L52" s="231"/>
      <c r="M52" s="231"/>
      <c r="N52" s="233"/>
      <c r="O52" s="233"/>
      <c r="P52" s="228"/>
      <c r="Q52" s="228"/>
      <c r="R52" s="228"/>
      <c r="S52" s="95" t="s">
        <v>717</v>
      </c>
      <c r="T52" s="167" t="s">
        <v>973</v>
      </c>
      <c r="U52" s="167" t="s">
        <v>758</v>
      </c>
      <c r="V52" s="243"/>
      <c r="W52" s="254"/>
      <c r="X52" s="229"/>
      <c r="Y52" s="162" t="s">
        <v>883</v>
      </c>
      <c r="Z52" s="162" t="s">
        <v>818</v>
      </c>
      <c r="AA52" s="117" t="s">
        <v>188</v>
      </c>
      <c r="AB52" s="168" t="s">
        <v>1118</v>
      </c>
      <c r="AC52" s="121" t="s">
        <v>1143</v>
      </c>
      <c r="AD52" s="121" t="s">
        <v>1135</v>
      </c>
      <c r="AE52" s="132" t="s">
        <v>1142</v>
      </c>
      <c r="AF52" s="121">
        <v>1</v>
      </c>
      <c r="AG52" s="121">
        <v>1</v>
      </c>
      <c r="AH52" s="121">
        <v>1</v>
      </c>
      <c r="AI52" s="138"/>
      <c r="AJ52" s="121" t="str">
        <f t="shared" si="0"/>
        <v>EFECTIVO</v>
      </c>
      <c r="AK52" s="178" t="s">
        <v>1113</v>
      </c>
    </row>
    <row r="53" spans="2:37" s="71" customFormat="1" ht="71.25" x14ac:dyDescent="0.25">
      <c r="B53" s="226"/>
      <c r="C53" s="225"/>
      <c r="D53" s="237" t="s">
        <v>585</v>
      </c>
      <c r="E53" s="240" t="s">
        <v>621</v>
      </c>
      <c r="F53" s="232" t="s">
        <v>389</v>
      </c>
      <c r="G53" s="240" t="s">
        <v>638</v>
      </c>
      <c r="H53" s="149" t="s">
        <v>970</v>
      </c>
      <c r="I53" s="149" t="s">
        <v>188</v>
      </c>
      <c r="J53" s="108">
        <v>85</v>
      </c>
      <c r="K53" s="108"/>
      <c r="L53" s="230">
        <f>+AVERAGE(J53:J55)</f>
        <v>85</v>
      </c>
      <c r="M53" s="230"/>
      <c r="N53" s="232">
        <f t="shared" ref="N53:N59" si="3">LOOKUP(L53,CALIFI_CONTROL)</f>
        <v>2</v>
      </c>
      <c r="O53" s="232">
        <f>IFERROR(LOOKUP(M53,CALIFI_CONTROL),0)</f>
        <v>0</v>
      </c>
      <c r="P53" s="227" t="e">
        <f>+(IF($N53&gt;=#REF!,1,(#REF!-$N53)))</f>
        <v>#REF!</v>
      </c>
      <c r="Q53" s="227" t="e">
        <f>IF(O53=0,#REF!,IF(O53=2,#REF!/4,IF(O53=1,#REF!/2,#REF!)))</f>
        <v>#REF!</v>
      </c>
      <c r="R53" s="227" t="e">
        <f>+P53*Q53</f>
        <v>#REF!</v>
      </c>
      <c r="S53" s="95" t="s">
        <v>717</v>
      </c>
      <c r="T53" s="167" t="s">
        <v>754</v>
      </c>
      <c r="U53" s="167" t="s">
        <v>756</v>
      </c>
      <c r="V53" s="243"/>
      <c r="W53" s="254"/>
      <c r="X53" s="229"/>
      <c r="Y53" s="162" t="s">
        <v>976</v>
      </c>
      <c r="Z53" s="151" t="s">
        <v>818</v>
      </c>
      <c r="AA53" s="117" t="s">
        <v>188</v>
      </c>
      <c r="AB53" s="168" t="s">
        <v>1118</v>
      </c>
      <c r="AC53" s="121" t="s">
        <v>1143</v>
      </c>
      <c r="AD53" s="121" t="s">
        <v>1135</v>
      </c>
      <c r="AE53" s="132" t="s">
        <v>1142</v>
      </c>
      <c r="AF53" s="121">
        <v>1</v>
      </c>
      <c r="AG53" s="121">
        <v>1</v>
      </c>
      <c r="AH53" s="121">
        <v>1</v>
      </c>
      <c r="AI53" s="138"/>
      <c r="AJ53" s="121" t="str">
        <f t="shared" si="0"/>
        <v>EFECTIVO</v>
      </c>
      <c r="AK53" s="178" t="s">
        <v>1113</v>
      </c>
    </row>
    <row r="54" spans="2:37" s="71" customFormat="1" ht="57" x14ac:dyDescent="0.25">
      <c r="B54" s="226"/>
      <c r="C54" s="225"/>
      <c r="D54" s="238"/>
      <c r="E54" s="245"/>
      <c r="F54" s="246"/>
      <c r="G54" s="245"/>
      <c r="H54" s="149" t="s">
        <v>971</v>
      </c>
      <c r="I54" s="149" t="s">
        <v>188</v>
      </c>
      <c r="J54" s="108">
        <v>85</v>
      </c>
      <c r="K54" s="108"/>
      <c r="L54" s="234"/>
      <c r="M54" s="234"/>
      <c r="N54" s="246"/>
      <c r="O54" s="246"/>
      <c r="P54" s="229"/>
      <c r="Q54" s="229"/>
      <c r="R54" s="229"/>
      <c r="S54" s="95" t="s">
        <v>717</v>
      </c>
      <c r="T54" s="167" t="s">
        <v>972</v>
      </c>
      <c r="U54" s="167" t="s">
        <v>755</v>
      </c>
      <c r="V54" s="243"/>
      <c r="W54" s="254"/>
      <c r="X54" s="229"/>
      <c r="Y54" s="162" t="s">
        <v>881</v>
      </c>
      <c r="Z54" s="151" t="s">
        <v>818</v>
      </c>
      <c r="AA54" s="117" t="s">
        <v>188</v>
      </c>
      <c r="AB54" s="168" t="s">
        <v>1118</v>
      </c>
      <c r="AC54" s="121" t="s">
        <v>1143</v>
      </c>
      <c r="AD54" s="121" t="s">
        <v>1135</v>
      </c>
      <c r="AE54" s="132" t="s">
        <v>1142</v>
      </c>
      <c r="AF54" s="121">
        <v>1</v>
      </c>
      <c r="AG54" s="121">
        <v>1</v>
      </c>
      <c r="AH54" s="121">
        <v>1</v>
      </c>
      <c r="AI54" s="138"/>
      <c r="AJ54" s="121" t="str">
        <f t="shared" si="0"/>
        <v>EFECTIVO</v>
      </c>
      <c r="AK54" s="178" t="s">
        <v>1113</v>
      </c>
    </row>
    <row r="55" spans="2:37" s="71" customFormat="1" ht="57" x14ac:dyDescent="0.25">
      <c r="B55" s="226"/>
      <c r="C55" s="225"/>
      <c r="D55" s="239"/>
      <c r="E55" s="241"/>
      <c r="F55" s="233"/>
      <c r="G55" s="241"/>
      <c r="H55" s="149" t="s">
        <v>494</v>
      </c>
      <c r="I55" s="149" t="s">
        <v>188</v>
      </c>
      <c r="J55" s="108">
        <v>85</v>
      </c>
      <c r="K55" s="108"/>
      <c r="L55" s="231"/>
      <c r="M55" s="231"/>
      <c r="N55" s="233"/>
      <c r="O55" s="233"/>
      <c r="P55" s="228"/>
      <c r="Q55" s="228"/>
      <c r="R55" s="228"/>
      <c r="S55" s="95" t="s">
        <v>716</v>
      </c>
      <c r="T55" s="167" t="s">
        <v>975</v>
      </c>
      <c r="U55" s="167" t="s">
        <v>759</v>
      </c>
      <c r="V55" s="243"/>
      <c r="W55" s="254"/>
      <c r="X55" s="229"/>
      <c r="Y55" s="162" t="s">
        <v>977</v>
      </c>
      <c r="Z55" s="151" t="s">
        <v>818</v>
      </c>
      <c r="AA55" s="117" t="s">
        <v>188</v>
      </c>
      <c r="AB55" s="168" t="s">
        <v>1118</v>
      </c>
      <c r="AC55" s="133" t="s">
        <v>1144</v>
      </c>
      <c r="AD55" s="121" t="s">
        <v>1135</v>
      </c>
      <c r="AE55" s="132" t="s">
        <v>1142</v>
      </c>
      <c r="AF55" s="121">
        <v>1</v>
      </c>
      <c r="AG55" s="121">
        <v>1</v>
      </c>
      <c r="AH55" s="121">
        <v>1</v>
      </c>
      <c r="AI55" s="138"/>
      <c r="AJ55" s="121" t="str">
        <f t="shared" si="0"/>
        <v>EFECTIVO</v>
      </c>
      <c r="AK55" s="178" t="s">
        <v>1113</v>
      </c>
    </row>
    <row r="56" spans="2:37" s="71" customFormat="1" ht="57" x14ac:dyDescent="0.25">
      <c r="B56" s="226"/>
      <c r="C56" s="225"/>
      <c r="D56" s="237" t="s">
        <v>581</v>
      </c>
      <c r="E56" s="240" t="s">
        <v>622</v>
      </c>
      <c r="F56" s="232" t="s">
        <v>389</v>
      </c>
      <c r="G56" s="232" t="s">
        <v>639</v>
      </c>
      <c r="H56" s="149" t="s">
        <v>494</v>
      </c>
      <c r="I56" s="149" t="s">
        <v>188</v>
      </c>
      <c r="J56" s="108">
        <v>85</v>
      </c>
      <c r="K56" s="108"/>
      <c r="L56" s="230">
        <f>AVERAGE(J56:J57)</f>
        <v>92.5</v>
      </c>
      <c r="M56" s="230"/>
      <c r="N56" s="232">
        <f t="shared" si="3"/>
        <v>2</v>
      </c>
      <c r="O56" s="232">
        <f>IFERROR(LOOKUP(M53,CALIFI_CONTROL),0)</f>
        <v>0</v>
      </c>
      <c r="P56" s="227" t="e">
        <f>+(IF($N56&gt;=#REF!,1,(#REF!-$N56)))</f>
        <v>#REF!</v>
      </c>
      <c r="Q56" s="227">
        <v>10</v>
      </c>
      <c r="R56" s="227" t="e">
        <f>+P56*Q56</f>
        <v>#REF!</v>
      </c>
      <c r="S56" s="95" t="s">
        <v>716</v>
      </c>
      <c r="T56" s="167" t="s">
        <v>975</v>
      </c>
      <c r="U56" s="167" t="s">
        <v>978</v>
      </c>
      <c r="V56" s="243"/>
      <c r="W56" s="254"/>
      <c r="X56" s="229"/>
      <c r="Y56" s="162" t="s">
        <v>979</v>
      </c>
      <c r="Z56" s="162" t="s">
        <v>818</v>
      </c>
      <c r="AA56" s="117" t="s">
        <v>188</v>
      </c>
      <c r="AB56" s="168" t="s">
        <v>1118</v>
      </c>
      <c r="AC56" s="133" t="s">
        <v>1144</v>
      </c>
      <c r="AD56" s="121" t="s">
        <v>1135</v>
      </c>
      <c r="AE56" s="132" t="s">
        <v>1142</v>
      </c>
      <c r="AF56" s="121">
        <v>1</v>
      </c>
      <c r="AG56" s="121">
        <v>1</v>
      </c>
      <c r="AH56" s="121">
        <v>1</v>
      </c>
      <c r="AI56" s="138"/>
      <c r="AJ56" s="121" t="str">
        <f t="shared" si="0"/>
        <v>EFECTIVO</v>
      </c>
      <c r="AK56" s="178" t="s">
        <v>1113</v>
      </c>
    </row>
    <row r="57" spans="2:37" s="71" customFormat="1" ht="57" x14ac:dyDescent="0.25">
      <c r="B57" s="226"/>
      <c r="C57" s="225"/>
      <c r="D57" s="239"/>
      <c r="E57" s="241"/>
      <c r="F57" s="233"/>
      <c r="G57" s="233"/>
      <c r="H57" s="149" t="s">
        <v>710</v>
      </c>
      <c r="I57" s="149" t="s">
        <v>188</v>
      </c>
      <c r="J57" s="108">
        <v>100</v>
      </c>
      <c r="K57" s="108"/>
      <c r="L57" s="231"/>
      <c r="M57" s="231"/>
      <c r="N57" s="233"/>
      <c r="O57" s="233"/>
      <c r="P57" s="228"/>
      <c r="Q57" s="228"/>
      <c r="R57" s="228"/>
      <c r="S57" s="95" t="s">
        <v>717</v>
      </c>
      <c r="T57" s="167" t="s">
        <v>757</v>
      </c>
      <c r="U57" s="167" t="s">
        <v>974</v>
      </c>
      <c r="V57" s="243"/>
      <c r="W57" s="254"/>
      <c r="X57" s="229"/>
      <c r="Y57" s="162" t="s">
        <v>882</v>
      </c>
      <c r="Z57" s="162" t="s">
        <v>818</v>
      </c>
      <c r="AA57" s="117" t="s">
        <v>188</v>
      </c>
      <c r="AB57" s="168" t="s">
        <v>1118</v>
      </c>
      <c r="AC57" s="133" t="s">
        <v>1145</v>
      </c>
      <c r="AD57" s="133" t="s">
        <v>1135</v>
      </c>
      <c r="AE57" s="132" t="s">
        <v>1142</v>
      </c>
      <c r="AF57" s="121">
        <v>1</v>
      </c>
      <c r="AG57" s="121">
        <v>1</v>
      </c>
      <c r="AH57" s="121">
        <v>1</v>
      </c>
      <c r="AI57" s="138"/>
      <c r="AJ57" s="121" t="str">
        <f t="shared" si="0"/>
        <v>EFECTIVO</v>
      </c>
      <c r="AK57" s="178" t="s">
        <v>1113</v>
      </c>
    </row>
    <row r="58" spans="2:37" s="71" customFormat="1" ht="57" x14ac:dyDescent="0.25">
      <c r="B58" s="222"/>
      <c r="C58" s="224"/>
      <c r="D58" s="144" t="s">
        <v>580</v>
      </c>
      <c r="E58" s="149" t="s">
        <v>899</v>
      </c>
      <c r="F58" s="149" t="s">
        <v>389</v>
      </c>
      <c r="G58" s="149" t="s">
        <v>658</v>
      </c>
      <c r="H58" s="149" t="s">
        <v>867</v>
      </c>
      <c r="I58" s="149" t="s">
        <v>188</v>
      </c>
      <c r="J58" s="108">
        <v>100</v>
      </c>
      <c r="K58" s="108"/>
      <c r="L58" s="165">
        <f>AVERAGE(J58:J58)</f>
        <v>100</v>
      </c>
      <c r="M58" s="165"/>
      <c r="N58" s="149">
        <f t="shared" si="3"/>
        <v>2</v>
      </c>
      <c r="O58" s="147">
        <f>IFERROR(LOOKUP(M58,CALIFI_CONTROL),0)</f>
        <v>0</v>
      </c>
      <c r="P58" s="151" t="e">
        <f>+(IF($N58&gt;=#REF!,1,(#REF!-$N58)))</f>
        <v>#REF!</v>
      </c>
      <c r="Q58" s="140" t="e">
        <f>IF(O58=0,#REF!,IF(O58=2,#REF!/4,IF(O58=1,#REF!/2,#REF!)))</f>
        <v>#REF!</v>
      </c>
      <c r="R58" s="151" t="e">
        <f>P58*Q58</f>
        <v>#REF!</v>
      </c>
      <c r="S58" s="95" t="s">
        <v>718</v>
      </c>
      <c r="T58" s="167" t="s">
        <v>760</v>
      </c>
      <c r="U58" s="167" t="s">
        <v>761</v>
      </c>
      <c r="V58" s="244"/>
      <c r="W58" s="255"/>
      <c r="X58" s="228"/>
      <c r="Y58" s="162" t="s">
        <v>819</v>
      </c>
      <c r="Z58" s="162" t="s">
        <v>818</v>
      </c>
      <c r="AA58" s="117" t="s">
        <v>188</v>
      </c>
      <c r="AB58" s="168" t="s">
        <v>1118</v>
      </c>
      <c r="AC58" s="133" t="s">
        <v>1146</v>
      </c>
      <c r="AD58" s="133" t="s">
        <v>1135</v>
      </c>
      <c r="AE58" s="132" t="s">
        <v>1142</v>
      </c>
      <c r="AF58" s="121">
        <v>1</v>
      </c>
      <c r="AG58" s="121">
        <v>1</v>
      </c>
      <c r="AH58" s="121">
        <v>1</v>
      </c>
      <c r="AI58" s="138"/>
      <c r="AJ58" s="121" t="str">
        <f t="shared" si="0"/>
        <v>EFECTIVO</v>
      </c>
      <c r="AK58" s="178" t="s">
        <v>1113</v>
      </c>
    </row>
    <row r="59" spans="2:37" s="71" customFormat="1" ht="99.75" x14ac:dyDescent="0.25">
      <c r="B59" s="221" t="s">
        <v>268</v>
      </c>
      <c r="C59" s="223" t="str">
        <f>VLOOKUP(B59,CPR!$A$2:$B$57,2,0)</f>
        <v>Construir o mantener soluciones de software, que den respuesta a las necesidades de las áreas usuarias de la SDH; con el fin de apoyar la gestión de los procesos, alineándose con las políticas definidas por la entidad.</v>
      </c>
      <c r="D59" s="237" t="s">
        <v>588</v>
      </c>
      <c r="E59" s="247" t="s">
        <v>623</v>
      </c>
      <c r="F59" s="269" t="s">
        <v>496</v>
      </c>
      <c r="G59" s="232" t="s">
        <v>639</v>
      </c>
      <c r="H59" s="149" t="s">
        <v>497</v>
      </c>
      <c r="I59" s="149" t="s">
        <v>188</v>
      </c>
      <c r="J59" s="108">
        <v>85</v>
      </c>
      <c r="K59" s="108"/>
      <c r="L59" s="230">
        <f>AVERAGE(J59:J60)</f>
        <v>57.5</v>
      </c>
      <c r="M59" s="230" t="str">
        <f>IFERROR(AVERAGE(K59:K59)," ")</f>
        <v xml:space="preserve"> </v>
      </c>
      <c r="N59" s="232">
        <f t="shared" si="3"/>
        <v>1</v>
      </c>
      <c r="O59" s="232">
        <f>IFERROR(LOOKUP(M59,CALIFI_CONTROL),0)</f>
        <v>0</v>
      </c>
      <c r="P59" s="227" t="e">
        <f>+(IF($N59&gt;=#REF!,1,(#REF!-$N59)))</f>
        <v>#REF!</v>
      </c>
      <c r="Q59" s="227" t="e">
        <f>IF(O59=0,#REF!,IF(O59=2,#REF!/4,IF(O59=1,#REF!/2,#REF!)))</f>
        <v>#REF!</v>
      </c>
      <c r="R59" s="227" t="e">
        <f>P59*Q59</f>
        <v>#REF!</v>
      </c>
      <c r="S59" s="95" t="s">
        <v>716</v>
      </c>
      <c r="T59" s="167" t="s">
        <v>762</v>
      </c>
      <c r="U59" s="167" t="s">
        <v>763</v>
      </c>
      <c r="V59" s="242">
        <v>43290</v>
      </c>
      <c r="W59" s="253" t="s">
        <v>981</v>
      </c>
      <c r="X59" s="227" t="s">
        <v>695</v>
      </c>
      <c r="Y59" s="167" t="s">
        <v>982</v>
      </c>
      <c r="Z59" s="162" t="s">
        <v>820</v>
      </c>
      <c r="AA59" s="115" t="s">
        <v>188</v>
      </c>
      <c r="AB59" s="138" t="s">
        <v>86</v>
      </c>
      <c r="AC59" s="138" t="s">
        <v>1119</v>
      </c>
      <c r="AD59" s="138" t="s">
        <v>86</v>
      </c>
      <c r="AE59" s="138" t="s">
        <v>1107</v>
      </c>
      <c r="AF59" s="138">
        <v>1</v>
      </c>
      <c r="AG59" s="138">
        <v>1</v>
      </c>
      <c r="AH59" s="138">
        <v>1</v>
      </c>
      <c r="AI59" s="138"/>
      <c r="AJ59" s="121" t="str">
        <f t="shared" si="0"/>
        <v>EFECTIVO</v>
      </c>
      <c r="AK59" s="178" t="s">
        <v>1113</v>
      </c>
    </row>
    <row r="60" spans="2:37" s="71" customFormat="1" ht="154.5" customHeight="1" x14ac:dyDescent="0.25">
      <c r="B60" s="222"/>
      <c r="C60" s="224"/>
      <c r="D60" s="239"/>
      <c r="E60" s="249"/>
      <c r="F60" s="270"/>
      <c r="G60" s="233"/>
      <c r="H60" s="149" t="s">
        <v>659</v>
      </c>
      <c r="I60" s="149" t="s">
        <v>188</v>
      </c>
      <c r="J60" s="108">
        <v>30</v>
      </c>
      <c r="K60" s="108"/>
      <c r="L60" s="231"/>
      <c r="M60" s="231"/>
      <c r="N60" s="233"/>
      <c r="O60" s="233"/>
      <c r="P60" s="228"/>
      <c r="Q60" s="228"/>
      <c r="R60" s="228"/>
      <c r="S60" s="95" t="s">
        <v>716</v>
      </c>
      <c r="T60" s="167" t="s">
        <v>764</v>
      </c>
      <c r="U60" s="167" t="s">
        <v>763</v>
      </c>
      <c r="V60" s="244"/>
      <c r="W60" s="255"/>
      <c r="X60" s="228"/>
      <c r="Y60" s="167" t="s">
        <v>896</v>
      </c>
      <c r="Z60" s="162" t="s">
        <v>820</v>
      </c>
      <c r="AA60" s="115" t="s">
        <v>188</v>
      </c>
      <c r="AB60" s="138" t="s">
        <v>86</v>
      </c>
      <c r="AC60" s="138" t="s">
        <v>1120</v>
      </c>
      <c r="AD60" s="138" t="s">
        <v>86</v>
      </c>
      <c r="AE60" s="138" t="s">
        <v>1107</v>
      </c>
      <c r="AF60" s="138">
        <v>1</v>
      </c>
      <c r="AG60" s="138">
        <v>1</v>
      </c>
      <c r="AH60" s="138">
        <v>1</v>
      </c>
      <c r="AI60" s="138"/>
      <c r="AJ60" s="121" t="str">
        <f t="shared" si="0"/>
        <v>EFECTIVO</v>
      </c>
      <c r="AK60" s="178" t="s">
        <v>1113</v>
      </c>
    </row>
    <row r="61" spans="2:37" s="71" customFormat="1" ht="132" customHeight="1" x14ac:dyDescent="0.25">
      <c r="B61" s="221" t="s">
        <v>269</v>
      </c>
      <c r="C61" s="223" t="s">
        <v>286</v>
      </c>
      <c r="D61" s="237" t="s">
        <v>599</v>
      </c>
      <c r="E61" s="260" t="s">
        <v>1058</v>
      </c>
      <c r="F61" s="269" t="s">
        <v>416</v>
      </c>
      <c r="G61" s="232" t="s">
        <v>640</v>
      </c>
      <c r="H61" s="149" t="s">
        <v>1059</v>
      </c>
      <c r="I61" s="149" t="s">
        <v>188</v>
      </c>
      <c r="J61" s="108">
        <v>85</v>
      </c>
      <c r="K61" s="108"/>
      <c r="L61" s="230">
        <f>AVERAGE(J61:J66)</f>
        <v>90</v>
      </c>
      <c r="M61" s="230" t="str">
        <f>IFERROR(AVERAGE(K61:K61)," ")</f>
        <v xml:space="preserve"> </v>
      </c>
      <c r="N61" s="232">
        <f>LOOKUP(L61,CALIFI_CONTROL)</f>
        <v>2</v>
      </c>
      <c r="O61" s="232">
        <f>IFERROR(LOOKUP(M61,CALIFI_CONTROL),0)</f>
        <v>0</v>
      </c>
      <c r="P61" s="227" t="e">
        <f>+(IF($N61&gt;=#REF!,1,(#REF!-$N61)))</f>
        <v>#REF!</v>
      </c>
      <c r="Q61" s="227" t="e">
        <f>IF(O61=0,#REF!,IF(O61=2,#REF!/4,IF(O61=1,#REF!/2,#REF!)))</f>
        <v>#REF!</v>
      </c>
      <c r="R61" s="227" t="e">
        <f>P61*Q61</f>
        <v>#REF!</v>
      </c>
      <c r="S61" s="95" t="s">
        <v>716</v>
      </c>
      <c r="T61" s="167" t="s">
        <v>1065</v>
      </c>
      <c r="U61" s="167" t="s">
        <v>788</v>
      </c>
      <c r="V61" s="242">
        <v>43339</v>
      </c>
      <c r="W61" s="253" t="s">
        <v>1064</v>
      </c>
      <c r="X61" s="232" t="s">
        <v>696</v>
      </c>
      <c r="Y61" s="162"/>
      <c r="Z61" s="162" t="s">
        <v>811</v>
      </c>
      <c r="AA61" s="115" t="s">
        <v>188</v>
      </c>
      <c r="AB61" s="138" t="s">
        <v>86</v>
      </c>
      <c r="AC61" s="138" t="s">
        <v>1121</v>
      </c>
      <c r="AD61" s="138" t="s">
        <v>86</v>
      </c>
      <c r="AE61" s="138" t="s">
        <v>1107</v>
      </c>
      <c r="AF61" s="138">
        <v>1</v>
      </c>
      <c r="AG61" s="138">
        <v>1</v>
      </c>
      <c r="AH61" s="138">
        <v>1</v>
      </c>
      <c r="AI61" s="138"/>
      <c r="AJ61" s="121" t="str">
        <f t="shared" si="0"/>
        <v>EFECTIVO</v>
      </c>
      <c r="AK61" s="178" t="s">
        <v>1113</v>
      </c>
    </row>
    <row r="62" spans="2:37" s="93" customFormat="1" ht="114" customHeight="1" x14ac:dyDescent="0.25">
      <c r="B62" s="226"/>
      <c r="C62" s="225"/>
      <c r="D62" s="238"/>
      <c r="E62" s="277"/>
      <c r="F62" s="320"/>
      <c r="G62" s="246"/>
      <c r="H62" s="149" t="s">
        <v>1060</v>
      </c>
      <c r="I62" s="149" t="s">
        <v>188</v>
      </c>
      <c r="J62" s="108">
        <v>85</v>
      </c>
      <c r="K62" s="108"/>
      <c r="L62" s="234"/>
      <c r="M62" s="234"/>
      <c r="N62" s="246"/>
      <c r="O62" s="246"/>
      <c r="P62" s="229"/>
      <c r="Q62" s="229"/>
      <c r="R62" s="229"/>
      <c r="S62" s="95" t="s">
        <v>716</v>
      </c>
      <c r="T62" s="167" t="s">
        <v>1066</v>
      </c>
      <c r="U62" s="167" t="s">
        <v>1075</v>
      </c>
      <c r="V62" s="243"/>
      <c r="W62" s="254"/>
      <c r="X62" s="246"/>
      <c r="Y62" s="162"/>
      <c r="Z62" s="162" t="s">
        <v>811</v>
      </c>
      <c r="AA62" s="115" t="s">
        <v>188</v>
      </c>
      <c r="AB62" s="138" t="s">
        <v>86</v>
      </c>
      <c r="AC62" s="138" t="s">
        <v>1122</v>
      </c>
      <c r="AD62" s="138" t="s">
        <v>86</v>
      </c>
      <c r="AE62" s="138" t="s">
        <v>1107</v>
      </c>
      <c r="AF62" s="138">
        <v>1</v>
      </c>
      <c r="AG62" s="138">
        <v>1</v>
      </c>
      <c r="AH62" s="138">
        <v>1</v>
      </c>
      <c r="AI62" s="138"/>
      <c r="AJ62" s="121" t="str">
        <f t="shared" si="0"/>
        <v>EFECTIVO</v>
      </c>
      <c r="AK62" s="178" t="s">
        <v>1113</v>
      </c>
    </row>
    <row r="63" spans="2:37" s="93" customFormat="1" ht="221.25" customHeight="1" x14ac:dyDescent="0.25">
      <c r="B63" s="226"/>
      <c r="C63" s="225"/>
      <c r="D63" s="238"/>
      <c r="E63" s="277"/>
      <c r="F63" s="270"/>
      <c r="G63" s="246"/>
      <c r="H63" s="149" t="s">
        <v>1061</v>
      </c>
      <c r="I63" s="149" t="s">
        <v>188</v>
      </c>
      <c r="J63" s="108">
        <v>100</v>
      </c>
      <c r="K63" s="108"/>
      <c r="L63" s="234"/>
      <c r="M63" s="234"/>
      <c r="N63" s="246"/>
      <c r="O63" s="246"/>
      <c r="P63" s="229"/>
      <c r="Q63" s="229"/>
      <c r="R63" s="229"/>
      <c r="S63" s="95" t="s">
        <v>716</v>
      </c>
      <c r="T63" s="167" t="s">
        <v>1067</v>
      </c>
      <c r="U63" s="167" t="s">
        <v>1074</v>
      </c>
      <c r="V63" s="243"/>
      <c r="W63" s="254"/>
      <c r="X63" s="246"/>
      <c r="Y63" s="162"/>
      <c r="Z63" s="162" t="s">
        <v>809</v>
      </c>
      <c r="AA63" s="115" t="s">
        <v>188</v>
      </c>
      <c r="AB63" s="138" t="s">
        <v>86</v>
      </c>
      <c r="AC63" s="138" t="s">
        <v>1119</v>
      </c>
      <c r="AD63" s="138" t="s">
        <v>86</v>
      </c>
      <c r="AE63" s="138" t="s">
        <v>1123</v>
      </c>
      <c r="AF63" s="138">
        <v>1</v>
      </c>
      <c r="AG63" s="138">
        <v>1</v>
      </c>
      <c r="AH63" s="138">
        <v>1</v>
      </c>
      <c r="AI63" s="138"/>
      <c r="AJ63" s="121" t="str">
        <f t="shared" si="0"/>
        <v>EFECTIVO</v>
      </c>
      <c r="AK63" s="178" t="s">
        <v>1113</v>
      </c>
    </row>
    <row r="64" spans="2:37" s="93" customFormat="1" ht="165" customHeight="1" x14ac:dyDescent="0.25">
      <c r="B64" s="226"/>
      <c r="C64" s="225"/>
      <c r="D64" s="238"/>
      <c r="E64" s="277"/>
      <c r="F64" s="269" t="s">
        <v>418</v>
      </c>
      <c r="G64" s="246"/>
      <c r="H64" s="149" t="s">
        <v>1062</v>
      </c>
      <c r="I64" s="149" t="s">
        <v>188</v>
      </c>
      <c r="J64" s="108">
        <v>85</v>
      </c>
      <c r="K64" s="108"/>
      <c r="L64" s="234"/>
      <c r="M64" s="234"/>
      <c r="N64" s="246"/>
      <c r="O64" s="246"/>
      <c r="P64" s="229"/>
      <c r="Q64" s="229"/>
      <c r="R64" s="229"/>
      <c r="S64" s="95" t="s">
        <v>716</v>
      </c>
      <c r="T64" s="149" t="s">
        <v>1073</v>
      </c>
      <c r="U64" s="149" t="s">
        <v>1068</v>
      </c>
      <c r="V64" s="243"/>
      <c r="W64" s="254"/>
      <c r="X64" s="246"/>
      <c r="Y64" s="162"/>
      <c r="Z64" s="151" t="s">
        <v>811</v>
      </c>
      <c r="AA64" s="115" t="s">
        <v>188</v>
      </c>
      <c r="AB64" s="138" t="s">
        <v>1118</v>
      </c>
      <c r="AC64" s="138" t="s">
        <v>1124</v>
      </c>
      <c r="AD64" s="138" t="s">
        <v>86</v>
      </c>
      <c r="AE64" s="138" t="s">
        <v>1107</v>
      </c>
      <c r="AF64" s="138">
        <v>1</v>
      </c>
      <c r="AG64" s="138">
        <v>1</v>
      </c>
      <c r="AH64" s="138">
        <v>1</v>
      </c>
      <c r="AI64" s="138"/>
      <c r="AJ64" s="121" t="str">
        <f t="shared" si="0"/>
        <v>EFECTIVO</v>
      </c>
      <c r="AK64" s="178" t="s">
        <v>1113</v>
      </c>
    </row>
    <row r="65" spans="2:37" s="93" customFormat="1" ht="181.5" customHeight="1" x14ac:dyDescent="0.25">
      <c r="B65" s="226"/>
      <c r="C65" s="225"/>
      <c r="D65" s="238"/>
      <c r="E65" s="277"/>
      <c r="F65" s="320"/>
      <c r="G65" s="246"/>
      <c r="H65" s="149" t="s">
        <v>1063</v>
      </c>
      <c r="I65" s="149" t="s">
        <v>188</v>
      </c>
      <c r="J65" s="108">
        <v>100</v>
      </c>
      <c r="K65" s="108"/>
      <c r="L65" s="234"/>
      <c r="M65" s="234"/>
      <c r="N65" s="246"/>
      <c r="O65" s="246"/>
      <c r="P65" s="229"/>
      <c r="Q65" s="229"/>
      <c r="R65" s="229"/>
      <c r="S65" s="95" t="s">
        <v>716</v>
      </c>
      <c r="T65" s="167" t="s">
        <v>1069</v>
      </c>
      <c r="U65" s="149" t="s">
        <v>1072</v>
      </c>
      <c r="V65" s="243"/>
      <c r="W65" s="254"/>
      <c r="X65" s="246"/>
      <c r="Y65" s="162"/>
      <c r="Z65" s="151" t="s">
        <v>832</v>
      </c>
      <c r="AA65" s="115" t="s">
        <v>188</v>
      </c>
      <c r="AB65" s="138" t="s">
        <v>86</v>
      </c>
      <c r="AC65" s="116" t="s">
        <v>1125</v>
      </c>
      <c r="AD65" s="138" t="s">
        <v>86</v>
      </c>
      <c r="AE65" s="138" t="s">
        <v>1116</v>
      </c>
      <c r="AF65" s="138">
        <v>1</v>
      </c>
      <c r="AG65" s="138">
        <v>1</v>
      </c>
      <c r="AH65" s="138">
        <v>1</v>
      </c>
      <c r="AI65" s="138"/>
      <c r="AJ65" s="121" t="str">
        <f t="shared" si="0"/>
        <v>EFECTIVO</v>
      </c>
      <c r="AK65" s="178" t="s">
        <v>1113</v>
      </c>
    </row>
    <row r="66" spans="2:37" s="71" customFormat="1" ht="266.25" customHeight="1" x14ac:dyDescent="0.25">
      <c r="B66" s="222"/>
      <c r="C66" s="224"/>
      <c r="D66" s="239"/>
      <c r="E66" s="261"/>
      <c r="F66" s="270"/>
      <c r="G66" s="233"/>
      <c r="H66" s="149" t="s">
        <v>1070</v>
      </c>
      <c r="I66" s="149" t="s">
        <v>188</v>
      </c>
      <c r="J66" s="108">
        <v>85</v>
      </c>
      <c r="K66" s="108"/>
      <c r="L66" s="231"/>
      <c r="M66" s="231"/>
      <c r="N66" s="233"/>
      <c r="O66" s="233"/>
      <c r="P66" s="228"/>
      <c r="Q66" s="228"/>
      <c r="R66" s="228"/>
      <c r="S66" s="95" t="s">
        <v>716</v>
      </c>
      <c r="T66" s="167" t="s">
        <v>1071</v>
      </c>
      <c r="U66" s="151" t="s">
        <v>807</v>
      </c>
      <c r="V66" s="244"/>
      <c r="W66" s="255"/>
      <c r="X66" s="233"/>
      <c r="Y66" s="162"/>
      <c r="Z66" s="151" t="s">
        <v>837</v>
      </c>
      <c r="AA66" s="115" t="s">
        <v>188</v>
      </c>
      <c r="AB66" s="138" t="s">
        <v>86</v>
      </c>
      <c r="AC66" s="138" t="s">
        <v>1119</v>
      </c>
      <c r="AD66" s="138" t="s">
        <v>86</v>
      </c>
      <c r="AE66" s="138" t="s">
        <v>1107</v>
      </c>
      <c r="AF66" s="138">
        <v>1</v>
      </c>
      <c r="AG66" s="138">
        <v>1</v>
      </c>
      <c r="AH66" s="138">
        <v>1</v>
      </c>
      <c r="AI66" s="138"/>
      <c r="AJ66" s="121" t="str">
        <f t="shared" si="0"/>
        <v>EFECTIVO</v>
      </c>
      <c r="AK66" s="178" t="s">
        <v>1113</v>
      </c>
    </row>
    <row r="67" spans="2:37" s="71" customFormat="1" ht="132.75" customHeight="1" x14ac:dyDescent="0.25">
      <c r="B67" s="171" t="s">
        <v>316</v>
      </c>
      <c r="C67" s="182" t="s">
        <v>660</v>
      </c>
      <c r="D67" s="166" t="s">
        <v>577</v>
      </c>
      <c r="E67" s="99" t="s">
        <v>537</v>
      </c>
      <c r="F67" s="99" t="s">
        <v>711</v>
      </c>
      <c r="G67" s="99" t="s">
        <v>641</v>
      </c>
      <c r="H67" s="149" t="s">
        <v>712</v>
      </c>
      <c r="I67" s="149" t="s">
        <v>189</v>
      </c>
      <c r="J67" s="108">
        <v>85</v>
      </c>
      <c r="K67" s="108"/>
      <c r="L67" s="165">
        <f>AVERAGE(J67:J67)</f>
        <v>85</v>
      </c>
      <c r="M67" s="165" t="str">
        <f t="shared" ref="M67:M74" si="4">IFERROR(AVERAGE(K67:K67)," ")</f>
        <v xml:space="preserve"> </v>
      </c>
      <c r="N67" s="149">
        <f t="shared" ref="N67:N72" si="5">LOOKUP(L67,CALIFI_CONTROL)</f>
        <v>2</v>
      </c>
      <c r="O67" s="149">
        <f>IFERROR(LOOKUP(M67,CALIFI_CONTROL),0)</f>
        <v>0</v>
      </c>
      <c r="P67" s="151" t="e">
        <f>+(IF($N67&gt;=#REF!,1,(#REF!-$N67)))</f>
        <v>#REF!</v>
      </c>
      <c r="Q67" s="151" t="e">
        <f>IF(O67=0,#REF!,IF(O67=2,#REF!/4,IF(O67=1,#REF!/2,#REF!)))</f>
        <v>#REF!</v>
      </c>
      <c r="R67" s="151" t="e">
        <f t="shared" ref="R67:R74" si="6">P67*Q67</f>
        <v>#REF!</v>
      </c>
      <c r="S67" s="95" t="s">
        <v>716</v>
      </c>
      <c r="T67" s="167" t="s">
        <v>876</v>
      </c>
      <c r="U67" s="167" t="s">
        <v>877</v>
      </c>
      <c r="V67" s="161">
        <v>43306</v>
      </c>
      <c r="W67" s="162" t="s">
        <v>1009</v>
      </c>
      <c r="X67" s="98" t="s">
        <v>697</v>
      </c>
      <c r="Y67" s="167" t="s">
        <v>878</v>
      </c>
      <c r="Z67" s="162" t="s">
        <v>811</v>
      </c>
      <c r="AA67" s="128" t="s">
        <v>189</v>
      </c>
      <c r="AB67" s="112" t="s">
        <v>86</v>
      </c>
      <c r="AC67" s="120" t="s">
        <v>86</v>
      </c>
      <c r="AD67" s="120" t="s">
        <v>86</v>
      </c>
      <c r="AE67" s="120" t="s">
        <v>1107</v>
      </c>
      <c r="AF67" s="120">
        <v>1</v>
      </c>
      <c r="AG67" s="120">
        <v>1</v>
      </c>
      <c r="AH67" s="120">
        <v>1</v>
      </c>
      <c r="AI67" s="138"/>
      <c r="AJ67" s="121" t="str">
        <f t="shared" si="0"/>
        <v>EFECTIVO</v>
      </c>
      <c r="AK67" s="178" t="s">
        <v>1113</v>
      </c>
    </row>
    <row r="68" spans="2:37" s="71" customFormat="1" ht="138" customHeight="1" x14ac:dyDescent="0.25">
      <c r="B68" s="171" t="s">
        <v>265</v>
      </c>
      <c r="C68" s="180" t="s">
        <v>363</v>
      </c>
      <c r="D68" s="144" t="s">
        <v>574</v>
      </c>
      <c r="E68" s="156" t="s">
        <v>624</v>
      </c>
      <c r="F68" s="97" t="s">
        <v>421</v>
      </c>
      <c r="G68" s="149" t="s">
        <v>481</v>
      </c>
      <c r="H68" s="149" t="s">
        <v>460</v>
      </c>
      <c r="I68" s="149" t="s">
        <v>188</v>
      </c>
      <c r="J68" s="108">
        <v>85</v>
      </c>
      <c r="K68" s="108"/>
      <c r="L68" s="143">
        <f>+AVERAGE(J68)</f>
        <v>85</v>
      </c>
      <c r="M68" s="165" t="str">
        <f t="shared" si="4"/>
        <v xml:space="preserve"> </v>
      </c>
      <c r="N68" s="149">
        <f t="shared" si="5"/>
        <v>2</v>
      </c>
      <c r="O68" s="147">
        <f t="shared" ref="O68:O74" si="7">IFERROR(LOOKUP(M68,CALIFI_CONTROL),0)</f>
        <v>0</v>
      </c>
      <c r="P68" s="151" t="e">
        <f>+(IF($N68&gt;=#REF!,1,(#REF!-$N68)))</f>
        <v>#REF!</v>
      </c>
      <c r="Q68" s="140" t="e">
        <f>IF(O68=0,#REF!,IF(O68=2,#REF!/4,IF(O68=1,#REF!/2,#REF!)))</f>
        <v>#REF!</v>
      </c>
      <c r="R68" s="151" t="e">
        <f t="shared" si="6"/>
        <v>#REF!</v>
      </c>
      <c r="S68" s="95" t="s">
        <v>718</v>
      </c>
      <c r="T68" s="167" t="s">
        <v>1011</v>
      </c>
      <c r="U68" s="149" t="s">
        <v>1012</v>
      </c>
      <c r="V68" s="161">
        <v>43284</v>
      </c>
      <c r="W68" s="167" t="s">
        <v>1014</v>
      </c>
      <c r="X68" s="149" t="s">
        <v>698</v>
      </c>
      <c r="Y68" s="162" t="s">
        <v>821</v>
      </c>
      <c r="Z68" s="149" t="s">
        <v>1013</v>
      </c>
      <c r="AA68" s="128" t="s">
        <v>189</v>
      </c>
      <c r="AB68" s="120" t="s">
        <v>86</v>
      </c>
      <c r="AC68" s="120" t="s">
        <v>1118</v>
      </c>
      <c r="AD68" s="120" t="s">
        <v>1130</v>
      </c>
      <c r="AE68" s="120" t="s">
        <v>1107</v>
      </c>
      <c r="AF68" s="120">
        <v>1</v>
      </c>
      <c r="AG68" s="120">
        <v>1</v>
      </c>
      <c r="AH68" s="120">
        <v>1</v>
      </c>
      <c r="AI68" s="138"/>
      <c r="AJ68" s="121" t="str">
        <f t="shared" si="0"/>
        <v>EFECTIVO</v>
      </c>
      <c r="AK68" s="178" t="s">
        <v>1113</v>
      </c>
    </row>
    <row r="69" spans="2:37" s="71" customFormat="1" ht="134.25" customHeight="1" x14ac:dyDescent="0.25">
      <c r="B69" s="221" t="s">
        <v>266</v>
      </c>
      <c r="C69" s="223" t="s">
        <v>294</v>
      </c>
      <c r="D69" s="144" t="s">
        <v>590</v>
      </c>
      <c r="E69" s="156" t="s">
        <v>501</v>
      </c>
      <c r="F69" s="139" t="s">
        <v>421</v>
      </c>
      <c r="G69" s="156" t="s">
        <v>505</v>
      </c>
      <c r="H69" s="149" t="s">
        <v>422</v>
      </c>
      <c r="I69" s="149" t="s">
        <v>188</v>
      </c>
      <c r="J69" s="108">
        <v>85</v>
      </c>
      <c r="K69" s="108"/>
      <c r="L69" s="165">
        <f>AVERAGE(J69:J69)</f>
        <v>85</v>
      </c>
      <c r="M69" s="165" t="str">
        <f t="shared" si="4"/>
        <v xml:space="preserve"> </v>
      </c>
      <c r="N69" s="149">
        <f t="shared" si="5"/>
        <v>2</v>
      </c>
      <c r="O69" s="147">
        <f t="shared" si="7"/>
        <v>0</v>
      </c>
      <c r="P69" s="151" t="e">
        <f>+(IF($N69&gt;=#REF!,1,(#REF!-$N69)))</f>
        <v>#REF!</v>
      </c>
      <c r="Q69" s="140" t="e">
        <f>IF(O69=0,#REF!,IF(O69=2,#REF!/4,IF(O69=1,#REF!/2,#REF!)))</f>
        <v>#REF!</v>
      </c>
      <c r="R69" s="151" t="e">
        <f t="shared" si="6"/>
        <v>#REF!</v>
      </c>
      <c r="S69" s="95" t="s">
        <v>717</v>
      </c>
      <c r="T69" s="167" t="s">
        <v>765</v>
      </c>
      <c r="U69" s="149" t="s">
        <v>766</v>
      </c>
      <c r="V69" s="242">
        <v>43276</v>
      </c>
      <c r="W69" s="240" t="s">
        <v>1044</v>
      </c>
      <c r="X69" s="227" t="s">
        <v>699</v>
      </c>
      <c r="Y69" s="162" t="s">
        <v>885</v>
      </c>
      <c r="Z69" s="162" t="s">
        <v>1043</v>
      </c>
      <c r="AA69" s="138" t="s">
        <v>1104</v>
      </c>
      <c r="AB69" s="138" t="s">
        <v>1105</v>
      </c>
      <c r="AC69" s="138">
        <v>1</v>
      </c>
      <c r="AD69" s="138" t="s">
        <v>1106</v>
      </c>
      <c r="AE69" s="138" t="s">
        <v>1107</v>
      </c>
      <c r="AF69" s="138">
        <v>1</v>
      </c>
      <c r="AG69" s="138">
        <v>1</v>
      </c>
      <c r="AH69" s="138">
        <v>1</v>
      </c>
      <c r="AI69" s="138"/>
      <c r="AJ69" s="121" t="str">
        <f t="shared" ref="AJ69:AJ107" si="8">IF(AF69+AG69+AH69=0,"INEFECTIVO",(IF(AF69+AG69+AH69=3,"EFECTIVO","DEFICIENTE")))</f>
        <v>EFECTIVO</v>
      </c>
      <c r="AK69" s="178" t="s">
        <v>1113</v>
      </c>
    </row>
    <row r="70" spans="2:37" s="71" customFormat="1" ht="99.75" x14ac:dyDescent="0.25">
      <c r="B70" s="226"/>
      <c r="C70" s="225"/>
      <c r="D70" s="144" t="s">
        <v>593</v>
      </c>
      <c r="E70" s="156" t="s">
        <v>661</v>
      </c>
      <c r="F70" s="139" t="s">
        <v>423</v>
      </c>
      <c r="G70" s="156" t="s">
        <v>506</v>
      </c>
      <c r="H70" s="149" t="s">
        <v>424</v>
      </c>
      <c r="I70" s="149" t="s">
        <v>188</v>
      </c>
      <c r="J70" s="108">
        <v>85</v>
      </c>
      <c r="K70" s="108"/>
      <c r="L70" s="165">
        <f>AVERAGE(J70:J70)</f>
        <v>85</v>
      </c>
      <c r="M70" s="165" t="str">
        <f t="shared" si="4"/>
        <v xml:space="preserve"> </v>
      </c>
      <c r="N70" s="149">
        <f t="shared" si="5"/>
        <v>2</v>
      </c>
      <c r="O70" s="147">
        <f t="shared" si="7"/>
        <v>0</v>
      </c>
      <c r="P70" s="151" t="e">
        <f>+(IF($N70&gt;=#REF!,1,(#REF!-$N70)))</f>
        <v>#REF!</v>
      </c>
      <c r="Q70" s="140" t="e">
        <f>IF(O70=0,#REF!,IF(O70=2,#REF!/4,IF(O70=1,#REF!/2,#REF!)))</f>
        <v>#REF!</v>
      </c>
      <c r="R70" s="151" t="e">
        <f t="shared" si="6"/>
        <v>#REF!</v>
      </c>
      <c r="S70" s="95" t="s">
        <v>716</v>
      </c>
      <c r="T70" s="167" t="s">
        <v>767</v>
      </c>
      <c r="U70" s="149" t="s">
        <v>768</v>
      </c>
      <c r="V70" s="243"/>
      <c r="W70" s="254"/>
      <c r="X70" s="229"/>
      <c r="Y70" s="162" t="s">
        <v>1040</v>
      </c>
      <c r="Z70" s="151" t="s">
        <v>811</v>
      </c>
      <c r="AA70" s="138" t="s">
        <v>1104</v>
      </c>
      <c r="AB70" s="138" t="s">
        <v>1105</v>
      </c>
      <c r="AC70" s="138">
        <v>1</v>
      </c>
      <c r="AD70" s="138" t="s">
        <v>1108</v>
      </c>
      <c r="AE70" s="138" t="s">
        <v>1107</v>
      </c>
      <c r="AF70" s="138">
        <v>1</v>
      </c>
      <c r="AG70" s="138">
        <v>1</v>
      </c>
      <c r="AH70" s="138">
        <v>1</v>
      </c>
      <c r="AI70" s="138"/>
      <c r="AJ70" s="121" t="str">
        <f t="shared" si="8"/>
        <v>EFECTIVO</v>
      </c>
      <c r="AK70" s="178" t="s">
        <v>1113</v>
      </c>
    </row>
    <row r="71" spans="2:37" s="71" customFormat="1" ht="99.75" x14ac:dyDescent="0.25">
      <c r="B71" s="226"/>
      <c r="C71" s="225"/>
      <c r="D71" s="144" t="s">
        <v>603</v>
      </c>
      <c r="E71" s="156" t="s">
        <v>503</v>
      </c>
      <c r="F71" s="139" t="s">
        <v>421</v>
      </c>
      <c r="G71" s="156" t="s">
        <v>506</v>
      </c>
      <c r="H71" s="149" t="s">
        <v>1035</v>
      </c>
      <c r="I71" s="149" t="s">
        <v>188</v>
      </c>
      <c r="J71" s="108">
        <v>100</v>
      </c>
      <c r="K71" s="108"/>
      <c r="L71" s="165">
        <f>AVERAGE(J71:J71)</f>
        <v>100</v>
      </c>
      <c r="M71" s="165" t="str">
        <f t="shared" si="4"/>
        <v xml:space="preserve"> </v>
      </c>
      <c r="N71" s="149">
        <f t="shared" si="5"/>
        <v>2</v>
      </c>
      <c r="O71" s="147">
        <f t="shared" si="7"/>
        <v>0</v>
      </c>
      <c r="P71" s="151" t="e">
        <f>+(IF($N71&gt;=#REF!,1,(#REF!-$N71)))</f>
        <v>#REF!</v>
      </c>
      <c r="Q71" s="140" t="e">
        <f>IF(O71=0,#REF!,IF(O71=2,#REF!/4,IF(O71=1,#REF!/2,#REF!)))</f>
        <v>#REF!</v>
      </c>
      <c r="R71" s="151" t="e">
        <f t="shared" si="6"/>
        <v>#REF!</v>
      </c>
      <c r="S71" s="95" t="s">
        <v>716</v>
      </c>
      <c r="T71" s="167" t="s">
        <v>769</v>
      </c>
      <c r="U71" s="149" t="s">
        <v>1037</v>
      </c>
      <c r="V71" s="243"/>
      <c r="W71" s="254"/>
      <c r="X71" s="229"/>
      <c r="Y71" s="162" t="s">
        <v>1041</v>
      </c>
      <c r="Z71" s="151" t="s">
        <v>1043</v>
      </c>
      <c r="AA71" s="138" t="s">
        <v>1104</v>
      </c>
      <c r="AB71" s="112" t="s">
        <v>1109</v>
      </c>
      <c r="AC71" s="138">
        <v>1</v>
      </c>
      <c r="AD71" s="138" t="s">
        <v>1108</v>
      </c>
      <c r="AE71" s="138" t="s">
        <v>1107</v>
      </c>
      <c r="AF71" s="138">
        <v>1</v>
      </c>
      <c r="AG71" s="138">
        <v>1</v>
      </c>
      <c r="AH71" s="138">
        <v>1</v>
      </c>
      <c r="AI71" s="138"/>
      <c r="AJ71" s="121" t="str">
        <f t="shared" si="8"/>
        <v>EFECTIVO</v>
      </c>
      <c r="AK71" s="178" t="s">
        <v>1113</v>
      </c>
    </row>
    <row r="72" spans="2:37" s="71" customFormat="1" ht="131.25" customHeight="1" x14ac:dyDescent="0.25">
      <c r="B72" s="226"/>
      <c r="C72" s="225"/>
      <c r="D72" s="144" t="s">
        <v>584</v>
      </c>
      <c r="E72" s="156" t="s">
        <v>625</v>
      </c>
      <c r="F72" s="139" t="s">
        <v>421</v>
      </c>
      <c r="G72" s="156" t="s">
        <v>506</v>
      </c>
      <c r="H72" s="149" t="s">
        <v>427</v>
      </c>
      <c r="I72" s="149" t="s">
        <v>188</v>
      </c>
      <c r="J72" s="108">
        <v>85</v>
      </c>
      <c r="K72" s="108"/>
      <c r="L72" s="165">
        <f>AVERAGE(J72:J72)</f>
        <v>85</v>
      </c>
      <c r="M72" s="165" t="str">
        <f t="shared" si="4"/>
        <v xml:space="preserve"> </v>
      </c>
      <c r="N72" s="149">
        <f t="shared" si="5"/>
        <v>2</v>
      </c>
      <c r="O72" s="147">
        <f t="shared" si="7"/>
        <v>0</v>
      </c>
      <c r="P72" s="151" t="e">
        <f>+(IF($N72&gt;=#REF!,1,(#REF!-$N72)))</f>
        <v>#REF!</v>
      </c>
      <c r="Q72" s="140" t="e">
        <f>IF(O72=0,#REF!,IF(O72=2,#REF!/4,IF(O72=1,#REF!/2,#REF!)))</f>
        <v>#REF!</v>
      </c>
      <c r="R72" s="151" t="e">
        <f t="shared" si="6"/>
        <v>#REF!</v>
      </c>
      <c r="S72" s="95" t="s">
        <v>716</v>
      </c>
      <c r="T72" s="167" t="s">
        <v>770</v>
      </c>
      <c r="U72" s="149" t="s">
        <v>768</v>
      </c>
      <c r="V72" s="243"/>
      <c r="W72" s="254"/>
      <c r="X72" s="229"/>
      <c r="Y72" s="162" t="s">
        <v>1040</v>
      </c>
      <c r="Z72" s="151" t="s">
        <v>811</v>
      </c>
      <c r="AA72" s="138" t="s">
        <v>1104</v>
      </c>
      <c r="AB72" s="120" t="s">
        <v>1110</v>
      </c>
      <c r="AC72" s="138">
        <v>1</v>
      </c>
      <c r="AD72" s="138" t="s">
        <v>1108</v>
      </c>
      <c r="AE72" s="138" t="s">
        <v>1107</v>
      </c>
      <c r="AF72" s="138">
        <v>1</v>
      </c>
      <c r="AG72" s="138">
        <v>1</v>
      </c>
      <c r="AH72" s="138">
        <v>1</v>
      </c>
      <c r="AI72" s="138"/>
      <c r="AJ72" s="121" t="str">
        <f t="shared" si="8"/>
        <v>EFECTIVO</v>
      </c>
      <c r="AK72" s="178" t="s">
        <v>1113</v>
      </c>
    </row>
    <row r="73" spans="2:37" s="71" customFormat="1" ht="99.75" x14ac:dyDescent="0.25">
      <c r="B73" s="222"/>
      <c r="C73" s="224"/>
      <c r="D73" s="144" t="s">
        <v>681</v>
      </c>
      <c r="E73" s="139" t="s">
        <v>504</v>
      </c>
      <c r="F73" s="139" t="s">
        <v>428</v>
      </c>
      <c r="G73" s="156" t="s">
        <v>506</v>
      </c>
      <c r="H73" s="149" t="s">
        <v>1036</v>
      </c>
      <c r="I73" s="149"/>
      <c r="J73" s="108">
        <v>85</v>
      </c>
      <c r="K73" s="108"/>
      <c r="L73" s="165">
        <f>AVERAGE(J73:J73)</f>
        <v>85</v>
      </c>
      <c r="M73" s="165" t="str">
        <f t="shared" si="4"/>
        <v xml:space="preserve"> </v>
      </c>
      <c r="N73" s="149">
        <v>0</v>
      </c>
      <c r="O73" s="147">
        <f t="shared" si="7"/>
        <v>0</v>
      </c>
      <c r="P73" s="151" t="e">
        <f>+(IF($N73&gt;=#REF!,1,(#REF!-$N73)))</f>
        <v>#REF!</v>
      </c>
      <c r="Q73" s="140" t="e">
        <f>IF(O73=0,#REF!,IF(O73=2,#REF!/4,IF(O73=1,#REF!/2,#REF!)))</f>
        <v>#REF!</v>
      </c>
      <c r="R73" s="151" t="e">
        <f t="shared" si="6"/>
        <v>#REF!</v>
      </c>
      <c r="S73" s="95" t="s">
        <v>716</v>
      </c>
      <c r="T73" s="167" t="s">
        <v>1038</v>
      </c>
      <c r="U73" s="149" t="s">
        <v>1039</v>
      </c>
      <c r="V73" s="244"/>
      <c r="W73" s="255"/>
      <c r="X73" s="228"/>
      <c r="Y73" s="162" t="s">
        <v>1042</v>
      </c>
      <c r="Z73" s="162" t="s">
        <v>1043</v>
      </c>
      <c r="AA73" s="138" t="s">
        <v>1104</v>
      </c>
      <c r="AB73" s="138" t="s">
        <v>1111</v>
      </c>
      <c r="AC73" s="138">
        <v>1</v>
      </c>
      <c r="AD73" s="138" t="s">
        <v>1108</v>
      </c>
      <c r="AE73" s="138" t="s">
        <v>1112</v>
      </c>
      <c r="AF73" s="138">
        <v>1</v>
      </c>
      <c r="AG73" s="138">
        <v>1</v>
      </c>
      <c r="AH73" s="138">
        <v>1</v>
      </c>
      <c r="AI73" s="138"/>
      <c r="AJ73" s="121" t="str">
        <f t="shared" si="8"/>
        <v>EFECTIVO</v>
      </c>
      <c r="AK73" s="178" t="s">
        <v>1113</v>
      </c>
    </row>
    <row r="74" spans="2:37" s="71" customFormat="1" ht="42.75" x14ac:dyDescent="0.25">
      <c r="B74" s="283" t="s">
        <v>322</v>
      </c>
      <c r="C74" s="223" t="str">
        <f>VLOOKUP(B74,CPR!$A$2:$B$57,2,0)</f>
        <v>Adelantar las actividades para la consecución de recursos de crédito contemplados en la Estrategia de Financiamiento de la Administración Central, mediante la celebración de operaciones de crédito público y las operaciones asimiladas y las de manejo a las mismas, con criterios de sostenibilidad financiera.</v>
      </c>
      <c r="D74" s="237" t="s">
        <v>569</v>
      </c>
      <c r="E74" s="260" t="s">
        <v>545</v>
      </c>
      <c r="F74" s="269" t="s">
        <v>507</v>
      </c>
      <c r="G74" s="260" t="s">
        <v>662</v>
      </c>
      <c r="H74" s="149" t="s">
        <v>663</v>
      </c>
      <c r="I74" s="149" t="s">
        <v>188</v>
      </c>
      <c r="J74" s="108">
        <v>85</v>
      </c>
      <c r="K74" s="250"/>
      <c r="L74" s="230">
        <f>AVERAGE(J74:J75)</f>
        <v>85</v>
      </c>
      <c r="M74" s="230" t="str">
        <f t="shared" si="4"/>
        <v xml:space="preserve"> </v>
      </c>
      <c r="N74" s="232">
        <f>LOOKUP(L74,CALIFI_CONTROL)</f>
        <v>2</v>
      </c>
      <c r="O74" s="232">
        <f t="shared" si="7"/>
        <v>0</v>
      </c>
      <c r="P74" s="227" t="e">
        <f>+(IF($N74&gt;=#REF!,1,(#REF!-$N74)))</f>
        <v>#REF!</v>
      </c>
      <c r="Q74" s="227" t="e">
        <f>IF(O74=0,#REF!,IF(O74=2,#REF!/4,IF(O74=1,#REF!/2,#REF!)))</f>
        <v>#REF!</v>
      </c>
      <c r="R74" s="227" t="e">
        <f t="shared" si="6"/>
        <v>#REF!</v>
      </c>
      <c r="S74" s="95" t="s">
        <v>717</v>
      </c>
      <c r="T74" s="167" t="s">
        <v>771</v>
      </c>
      <c r="U74" s="149" t="s">
        <v>772</v>
      </c>
      <c r="V74" s="242">
        <v>43291</v>
      </c>
      <c r="W74" s="253" t="s">
        <v>1015</v>
      </c>
      <c r="X74" s="232" t="s">
        <v>700</v>
      </c>
      <c r="Y74" s="162" t="s">
        <v>822</v>
      </c>
      <c r="Z74" s="162" t="s">
        <v>823</v>
      </c>
      <c r="AA74" s="117" t="s">
        <v>188</v>
      </c>
      <c r="AB74" s="168" t="s">
        <v>1118</v>
      </c>
      <c r="AC74" s="121" t="s">
        <v>1118</v>
      </c>
      <c r="AD74" s="121" t="s">
        <v>1118</v>
      </c>
      <c r="AE74" s="121" t="s">
        <v>1116</v>
      </c>
      <c r="AF74" s="121">
        <v>1</v>
      </c>
      <c r="AG74" s="121">
        <v>1</v>
      </c>
      <c r="AH74" s="121">
        <v>1</v>
      </c>
      <c r="AI74" s="138"/>
      <c r="AJ74" s="121" t="str">
        <f t="shared" si="8"/>
        <v>EFECTIVO</v>
      </c>
      <c r="AK74" s="178" t="s">
        <v>1113</v>
      </c>
    </row>
    <row r="75" spans="2:37" s="71" customFormat="1" ht="164.45" customHeight="1" x14ac:dyDescent="0.25">
      <c r="B75" s="285"/>
      <c r="C75" s="224"/>
      <c r="D75" s="239"/>
      <c r="E75" s="261"/>
      <c r="F75" s="270"/>
      <c r="G75" s="261"/>
      <c r="H75" s="149" t="s">
        <v>508</v>
      </c>
      <c r="I75" s="149" t="s">
        <v>188</v>
      </c>
      <c r="J75" s="108">
        <v>85</v>
      </c>
      <c r="K75" s="236"/>
      <c r="L75" s="231"/>
      <c r="M75" s="231"/>
      <c r="N75" s="233"/>
      <c r="O75" s="233"/>
      <c r="P75" s="228"/>
      <c r="Q75" s="228"/>
      <c r="R75" s="228"/>
      <c r="S75" s="95" t="s">
        <v>716</v>
      </c>
      <c r="T75" s="167" t="s">
        <v>773</v>
      </c>
      <c r="U75" s="149" t="s">
        <v>774</v>
      </c>
      <c r="V75" s="244"/>
      <c r="W75" s="255"/>
      <c r="X75" s="233"/>
      <c r="Y75" s="162" t="s">
        <v>824</v>
      </c>
      <c r="Z75" s="162" t="s">
        <v>825</v>
      </c>
      <c r="AA75" s="117" t="s">
        <v>188</v>
      </c>
      <c r="AB75" s="121" t="s">
        <v>1114</v>
      </c>
      <c r="AC75" s="121" t="s">
        <v>1114</v>
      </c>
      <c r="AD75" s="121" t="s">
        <v>1114</v>
      </c>
      <c r="AE75" s="121" t="s">
        <v>951</v>
      </c>
      <c r="AF75" s="121">
        <v>0</v>
      </c>
      <c r="AG75" s="121">
        <v>0</v>
      </c>
      <c r="AH75" s="121">
        <v>0</v>
      </c>
      <c r="AI75" s="138"/>
      <c r="AJ75" s="121" t="str">
        <f t="shared" si="8"/>
        <v>INEFECTIVO</v>
      </c>
      <c r="AK75" s="178" t="s">
        <v>1113</v>
      </c>
    </row>
    <row r="76" spans="2:37" s="71" customFormat="1" ht="57" customHeight="1" x14ac:dyDescent="0.25">
      <c r="B76" s="221" t="s">
        <v>270</v>
      </c>
      <c r="C76" s="223" t="str">
        <f>VLOOKUP(B76,CPR!$A$2:$B$57,2,0)</f>
        <v>Gestionar las solicitudes, incidentes y problemas de servicios de TIC, con el fin de dar atención y solución a las necesidades de los usuarios internos y externos, de acuerdo con las políticas definidas por la entidad.</v>
      </c>
      <c r="D76" s="166" t="s">
        <v>682</v>
      </c>
      <c r="E76" s="99" t="s">
        <v>900</v>
      </c>
      <c r="F76" s="167" t="s">
        <v>909</v>
      </c>
      <c r="G76" s="98" t="s">
        <v>1016</v>
      </c>
      <c r="H76" s="149" t="s">
        <v>1018</v>
      </c>
      <c r="I76" s="149" t="s">
        <v>188</v>
      </c>
      <c r="J76" s="108">
        <v>70</v>
      </c>
      <c r="K76" s="108"/>
      <c r="L76" s="165">
        <f>AVERAGE(J76)</f>
        <v>70</v>
      </c>
      <c r="M76" s="105" t="str">
        <f>IFERROR(AVERAGE(K76:K76)," ")</f>
        <v xml:space="preserve"> </v>
      </c>
      <c r="N76" s="98">
        <f>LOOKUP(L76,CALIFI_CONTROL)</f>
        <v>1</v>
      </c>
      <c r="O76" s="98">
        <f>IFERROR(LOOKUP(M76,CALIFI_CONTROL),0)</f>
        <v>0</v>
      </c>
      <c r="P76" s="104" t="e">
        <f>+(IF($N76&gt;=#REF!,1,(#REF!-$N76)))</f>
        <v>#REF!</v>
      </c>
      <c r="Q76" s="104" t="e">
        <f>IF(O76=0,#REF!,IF(O76=2,#REF!/4,IF(O76=1,#REF!/2,#REF!)))</f>
        <v>#REF!</v>
      </c>
      <c r="R76" s="104" t="e">
        <f>P76*Q76</f>
        <v>#REF!</v>
      </c>
      <c r="S76" s="95" t="s">
        <v>723</v>
      </c>
      <c r="T76" s="167" t="s">
        <v>1020</v>
      </c>
      <c r="U76" s="149" t="s">
        <v>1025</v>
      </c>
      <c r="V76" s="242">
        <v>43286</v>
      </c>
      <c r="W76" s="240" t="s">
        <v>1021</v>
      </c>
      <c r="X76" s="232" t="s">
        <v>891</v>
      </c>
      <c r="Y76" s="162" t="s">
        <v>1022</v>
      </c>
      <c r="Z76" s="162" t="s">
        <v>1023</v>
      </c>
      <c r="AA76" s="117" t="s">
        <v>188</v>
      </c>
      <c r="AB76" s="138" t="s">
        <v>86</v>
      </c>
      <c r="AC76" s="138" t="s">
        <v>86</v>
      </c>
      <c r="AD76" s="138" t="s">
        <v>717</v>
      </c>
      <c r="AE76" s="138" t="s">
        <v>1107</v>
      </c>
      <c r="AF76" s="138">
        <v>1</v>
      </c>
      <c r="AG76" s="138">
        <v>1</v>
      </c>
      <c r="AH76" s="138">
        <v>1</v>
      </c>
      <c r="AI76" s="138"/>
      <c r="AJ76" s="121" t="str">
        <f t="shared" si="8"/>
        <v>EFECTIVO</v>
      </c>
      <c r="AK76" s="178" t="s">
        <v>1113</v>
      </c>
    </row>
    <row r="77" spans="2:37" s="71" customFormat="1" ht="57" x14ac:dyDescent="0.25">
      <c r="B77" s="222"/>
      <c r="C77" s="224"/>
      <c r="D77" s="145" t="s">
        <v>686</v>
      </c>
      <c r="E77" s="99" t="s">
        <v>901</v>
      </c>
      <c r="F77" s="167" t="s">
        <v>910</v>
      </c>
      <c r="G77" s="92" t="s">
        <v>1017</v>
      </c>
      <c r="H77" s="149" t="s">
        <v>1019</v>
      </c>
      <c r="I77" s="149" t="s">
        <v>188</v>
      </c>
      <c r="J77" s="108">
        <v>90</v>
      </c>
      <c r="K77" s="108"/>
      <c r="L77" s="165">
        <f>AVERAGE(J77)</f>
        <v>90</v>
      </c>
      <c r="M77" s="105"/>
      <c r="N77" s="98">
        <f>LOOKUP(L77,CALIFI_CONTROL)</f>
        <v>2</v>
      </c>
      <c r="O77" s="98">
        <f>IFERROR(LOOKUP(M77,CALIFI_CONTROL),0)</f>
        <v>0</v>
      </c>
      <c r="P77" s="104" t="e">
        <f>+(IF($N77&gt;=#REF!,1,(#REF!-$N77)))</f>
        <v>#REF!</v>
      </c>
      <c r="Q77" s="104" t="e">
        <f>IF(O77=0,#REF!,IF(O77=2,#REF!/4,IF(O77=1,#REF!/2,#REF!)))</f>
        <v>#REF!</v>
      </c>
      <c r="R77" s="104" t="e">
        <f>P77*Q77</f>
        <v>#REF!</v>
      </c>
      <c r="S77" s="95" t="s">
        <v>723</v>
      </c>
      <c r="T77" s="167" t="s">
        <v>1020</v>
      </c>
      <c r="U77" s="149" t="s">
        <v>1025</v>
      </c>
      <c r="V77" s="244"/>
      <c r="W77" s="255"/>
      <c r="X77" s="233"/>
      <c r="Y77" s="162" t="s">
        <v>1024</v>
      </c>
      <c r="Z77" s="162" t="s">
        <v>1023</v>
      </c>
      <c r="AA77" s="117" t="s">
        <v>188</v>
      </c>
      <c r="AB77" s="138" t="s">
        <v>86</v>
      </c>
      <c r="AC77" s="138" t="s">
        <v>1119</v>
      </c>
      <c r="AD77" s="138" t="s">
        <v>717</v>
      </c>
      <c r="AE77" s="138" t="s">
        <v>1107</v>
      </c>
      <c r="AF77" s="138">
        <v>1</v>
      </c>
      <c r="AG77" s="138">
        <v>1</v>
      </c>
      <c r="AH77" s="138">
        <v>1</v>
      </c>
      <c r="AI77" s="138"/>
      <c r="AJ77" s="121" t="str">
        <f t="shared" si="8"/>
        <v>EFECTIVO</v>
      </c>
      <c r="AK77" s="178" t="s">
        <v>1113</v>
      </c>
    </row>
    <row r="78" spans="2:37" s="71" customFormat="1" ht="330" customHeight="1" x14ac:dyDescent="0.25">
      <c r="B78" s="221" t="s">
        <v>295</v>
      </c>
      <c r="C78" s="322" t="s">
        <v>1028</v>
      </c>
      <c r="D78" s="144" t="s">
        <v>597</v>
      </c>
      <c r="E78" s="100" t="s">
        <v>627</v>
      </c>
      <c r="F78" s="100" t="s">
        <v>626</v>
      </c>
      <c r="G78" s="91" t="s">
        <v>481</v>
      </c>
      <c r="H78" s="147" t="s">
        <v>550</v>
      </c>
      <c r="I78" s="147" t="s">
        <v>188</v>
      </c>
      <c r="J78" s="108">
        <v>100</v>
      </c>
      <c r="K78" s="106"/>
      <c r="L78" s="105">
        <f>AVERAGE(J78:J78)</f>
        <v>100</v>
      </c>
      <c r="M78" s="105" t="str">
        <f>IFERROR(AVERAGE(K78:K78)," ")</f>
        <v xml:space="preserve"> </v>
      </c>
      <c r="N78" s="149">
        <f>LOOKUP(L78,CALIFI_CONTROL)</f>
        <v>2</v>
      </c>
      <c r="O78" s="149">
        <f>IFERROR(LOOKUP(M78,CALIFI_CONTROL),0)</f>
        <v>0</v>
      </c>
      <c r="P78" s="151" t="e">
        <f>+(IF($N78&gt;=#REF!,1,(#REF!-$N78)))</f>
        <v>#REF!</v>
      </c>
      <c r="Q78" s="151" t="e">
        <f>IF(O78=0,#REF!,IF(O78=2,#REF!/4,IF(O78=1,#REF!/2,#REF!)))</f>
        <v>#REF!</v>
      </c>
      <c r="R78" s="151" t="e">
        <f>P78*Q78</f>
        <v>#REF!</v>
      </c>
      <c r="S78" s="95" t="s">
        <v>716</v>
      </c>
      <c r="T78" s="152" t="s">
        <v>1026</v>
      </c>
      <c r="U78" s="147" t="s">
        <v>775</v>
      </c>
      <c r="V78" s="242">
        <v>43311</v>
      </c>
      <c r="W78" s="253" t="s">
        <v>1029</v>
      </c>
      <c r="X78" s="227" t="s">
        <v>701</v>
      </c>
      <c r="Y78" s="98" t="s">
        <v>826</v>
      </c>
      <c r="Z78" s="98" t="s">
        <v>1027</v>
      </c>
      <c r="AA78" s="128" t="s">
        <v>188</v>
      </c>
      <c r="AB78" s="120" t="s">
        <v>86</v>
      </c>
      <c r="AC78" s="120" t="s">
        <v>86</v>
      </c>
      <c r="AD78" s="120" t="s">
        <v>86</v>
      </c>
      <c r="AE78" s="120" t="s">
        <v>1116</v>
      </c>
      <c r="AF78" s="120">
        <v>1</v>
      </c>
      <c r="AG78" s="120">
        <v>1</v>
      </c>
      <c r="AH78" s="120">
        <v>1</v>
      </c>
      <c r="AI78" s="138"/>
      <c r="AJ78" s="121" t="str">
        <f t="shared" si="8"/>
        <v>EFECTIVO</v>
      </c>
      <c r="AK78" s="178" t="s">
        <v>1113</v>
      </c>
    </row>
    <row r="79" spans="2:37" s="71" customFormat="1" ht="85.5" x14ac:dyDescent="0.25">
      <c r="B79" s="226"/>
      <c r="C79" s="323"/>
      <c r="D79" s="319" t="s">
        <v>565</v>
      </c>
      <c r="E79" s="314" t="s">
        <v>628</v>
      </c>
      <c r="F79" s="314" t="s">
        <v>436</v>
      </c>
      <c r="G79" s="321" t="s">
        <v>637</v>
      </c>
      <c r="H79" s="149" t="s">
        <v>1092</v>
      </c>
      <c r="I79" s="149" t="s">
        <v>188</v>
      </c>
      <c r="J79" s="150">
        <v>85</v>
      </c>
      <c r="K79" s="235"/>
      <c r="L79" s="234">
        <f>AVERAGE(J79:J80)</f>
        <v>77.5</v>
      </c>
      <c r="M79" s="234" t="str">
        <f>IFERROR(AVERAGE(K79:K79)," ")</f>
        <v xml:space="preserve"> </v>
      </c>
      <c r="N79" s="246">
        <f>LOOKUP(L79,CALIFI_CONTROL)</f>
        <v>2</v>
      </c>
      <c r="O79" s="246">
        <f>IFERROR(LOOKUP(M79,CALIFI_CONTROL),0)</f>
        <v>0</v>
      </c>
      <c r="P79" s="229" t="e">
        <f>+(IF($N79&gt;=#REF!,1,(#REF!-$N79)))</f>
        <v>#REF!</v>
      </c>
      <c r="Q79" s="229" t="e">
        <f>IF(O79=0,#REF!,IF(O79=2,#REF!/4,IF(O79=1,#REF!/2,#REF!)))</f>
        <v>#REF!</v>
      </c>
      <c r="R79" s="229" t="e">
        <f>P79*Q79</f>
        <v>#REF!</v>
      </c>
      <c r="S79" s="155" t="s">
        <v>716</v>
      </c>
      <c r="T79" s="167" t="s">
        <v>776</v>
      </c>
      <c r="U79" s="149" t="s">
        <v>777</v>
      </c>
      <c r="V79" s="243"/>
      <c r="W79" s="254"/>
      <c r="X79" s="229"/>
      <c r="Y79" s="158" t="s">
        <v>827</v>
      </c>
      <c r="Z79" s="158" t="s">
        <v>828</v>
      </c>
      <c r="AA79" s="128" t="s">
        <v>188</v>
      </c>
      <c r="AB79" s="120" t="s">
        <v>86</v>
      </c>
      <c r="AC79" s="120" t="s">
        <v>86</v>
      </c>
      <c r="AD79" s="120" t="s">
        <v>86</v>
      </c>
      <c r="AE79" s="120" t="s">
        <v>1116</v>
      </c>
      <c r="AF79" s="120">
        <v>1</v>
      </c>
      <c r="AG79" s="120">
        <v>1</v>
      </c>
      <c r="AH79" s="120">
        <v>1</v>
      </c>
      <c r="AI79" s="138"/>
      <c r="AJ79" s="121" t="str">
        <f t="shared" si="8"/>
        <v>EFECTIVO</v>
      </c>
      <c r="AK79" s="178" t="s">
        <v>1113</v>
      </c>
    </row>
    <row r="80" spans="2:37" s="71" customFormat="1" ht="71.25" x14ac:dyDescent="0.25">
      <c r="B80" s="222"/>
      <c r="C80" s="324"/>
      <c r="D80" s="319"/>
      <c r="E80" s="314"/>
      <c r="F80" s="314"/>
      <c r="G80" s="321"/>
      <c r="H80" s="149" t="s">
        <v>438</v>
      </c>
      <c r="I80" s="149" t="s">
        <v>188</v>
      </c>
      <c r="J80" s="108">
        <v>70</v>
      </c>
      <c r="K80" s="236"/>
      <c r="L80" s="231"/>
      <c r="M80" s="231"/>
      <c r="N80" s="233"/>
      <c r="O80" s="233"/>
      <c r="P80" s="228"/>
      <c r="Q80" s="228"/>
      <c r="R80" s="228"/>
      <c r="S80" s="95" t="s">
        <v>716</v>
      </c>
      <c r="T80" s="167" t="s">
        <v>778</v>
      </c>
      <c r="U80" s="149" t="s">
        <v>779</v>
      </c>
      <c r="V80" s="244"/>
      <c r="W80" s="255"/>
      <c r="X80" s="228"/>
      <c r="Y80" s="162" t="s">
        <v>829</v>
      </c>
      <c r="Z80" s="162" t="s">
        <v>830</v>
      </c>
      <c r="AA80" s="128" t="s">
        <v>188</v>
      </c>
      <c r="AB80" s="120" t="s">
        <v>86</v>
      </c>
      <c r="AC80" s="120" t="s">
        <v>86</v>
      </c>
      <c r="AD80" s="120" t="s">
        <v>86</v>
      </c>
      <c r="AE80" s="120" t="s">
        <v>1116</v>
      </c>
      <c r="AF80" s="120">
        <v>1</v>
      </c>
      <c r="AG80" s="120">
        <v>1</v>
      </c>
      <c r="AH80" s="120">
        <v>1</v>
      </c>
      <c r="AI80" s="138"/>
      <c r="AJ80" s="121" t="str">
        <f t="shared" si="8"/>
        <v>EFECTIVO</v>
      </c>
      <c r="AK80" s="178" t="s">
        <v>1113</v>
      </c>
    </row>
    <row r="81" spans="2:37" s="71" customFormat="1" ht="85.5" customHeight="1" x14ac:dyDescent="0.25">
      <c r="B81" s="221" t="s">
        <v>326</v>
      </c>
      <c r="C81" s="223" t="s">
        <v>676</v>
      </c>
      <c r="D81" s="237" t="s">
        <v>685</v>
      </c>
      <c r="E81" s="260" t="s">
        <v>664</v>
      </c>
      <c r="F81" s="76" t="s">
        <v>665</v>
      </c>
      <c r="G81" s="76" t="s">
        <v>671</v>
      </c>
      <c r="H81" s="149" t="s">
        <v>728</v>
      </c>
      <c r="I81" s="149" t="s">
        <v>188</v>
      </c>
      <c r="J81" s="108">
        <v>85</v>
      </c>
      <c r="K81" s="108"/>
      <c r="L81" s="230">
        <f>+AVERAGE(J81:J86)</f>
        <v>85</v>
      </c>
      <c r="M81" s="230"/>
      <c r="N81" s="232">
        <f>LOOKUP(L81,CALIFI_CONTROL)</f>
        <v>2</v>
      </c>
      <c r="O81" s="232">
        <f>IFERROR(LOOKUP(M81,CALIFI_CONTROL),0)</f>
        <v>0</v>
      </c>
      <c r="P81" s="227" t="e">
        <f>+(IF($N81&gt;=#REF!,1,(#REF!-$N81)))</f>
        <v>#REF!</v>
      </c>
      <c r="Q81" s="227" t="e">
        <f>IF(O81=0,#REF!,IF(O81=2,#REF!/4,IF(O81=1,#REF!/2,#REF!)))</f>
        <v>#REF!</v>
      </c>
      <c r="R81" s="227" t="e">
        <f>+P81*Q81</f>
        <v>#REF!</v>
      </c>
      <c r="S81" s="95" t="s">
        <v>725</v>
      </c>
      <c r="T81" s="167" t="s">
        <v>780</v>
      </c>
      <c r="U81" s="167" t="s">
        <v>781</v>
      </c>
      <c r="V81" s="242" t="s">
        <v>1031</v>
      </c>
      <c r="W81" s="240" t="s">
        <v>1034</v>
      </c>
      <c r="X81" s="227" t="s">
        <v>1032</v>
      </c>
      <c r="Y81" s="162" t="s">
        <v>831</v>
      </c>
      <c r="Z81" s="162" t="s">
        <v>832</v>
      </c>
      <c r="AA81" s="117" t="s">
        <v>188</v>
      </c>
      <c r="AB81" s="168" t="s">
        <v>1118</v>
      </c>
      <c r="AC81" s="121" t="s">
        <v>86</v>
      </c>
      <c r="AD81" s="121" t="s">
        <v>86</v>
      </c>
      <c r="AE81" s="121" t="s">
        <v>1107</v>
      </c>
      <c r="AF81" s="121">
        <v>1</v>
      </c>
      <c r="AG81" s="121">
        <v>1</v>
      </c>
      <c r="AH81" s="121">
        <v>1</v>
      </c>
      <c r="AI81" s="138"/>
      <c r="AJ81" s="121" t="str">
        <f t="shared" si="8"/>
        <v>EFECTIVO</v>
      </c>
      <c r="AK81" s="178" t="s">
        <v>1113</v>
      </c>
    </row>
    <row r="82" spans="2:37" s="71" customFormat="1" ht="42.75" x14ac:dyDescent="0.25">
      <c r="B82" s="226"/>
      <c r="C82" s="225"/>
      <c r="D82" s="238"/>
      <c r="E82" s="277"/>
      <c r="F82" s="76" t="s">
        <v>666</v>
      </c>
      <c r="G82" s="76" t="s">
        <v>672</v>
      </c>
      <c r="H82" s="149" t="s">
        <v>677</v>
      </c>
      <c r="I82" s="149" t="s">
        <v>188</v>
      </c>
      <c r="J82" s="108">
        <v>85</v>
      </c>
      <c r="K82" s="108"/>
      <c r="L82" s="234"/>
      <c r="M82" s="234"/>
      <c r="N82" s="246"/>
      <c r="O82" s="246"/>
      <c r="P82" s="229"/>
      <c r="Q82" s="229"/>
      <c r="R82" s="229"/>
      <c r="S82" s="95" t="s">
        <v>716</v>
      </c>
      <c r="T82" s="167" t="s">
        <v>782</v>
      </c>
      <c r="U82" s="167" t="s">
        <v>783</v>
      </c>
      <c r="V82" s="243"/>
      <c r="W82" s="254"/>
      <c r="X82" s="229"/>
      <c r="Y82" s="162" t="s">
        <v>833</v>
      </c>
      <c r="Z82" s="162" t="s">
        <v>832</v>
      </c>
      <c r="AA82" s="117" t="s">
        <v>188</v>
      </c>
      <c r="AB82" s="168" t="s">
        <v>1118</v>
      </c>
      <c r="AC82" s="121" t="s">
        <v>86</v>
      </c>
      <c r="AD82" s="121" t="s">
        <v>86</v>
      </c>
      <c r="AE82" s="121" t="s">
        <v>1107</v>
      </c>
      <c r="AF82" s="121">
        <v>1</v>
      </c>
      <c r="AG82" s="121">
        <v>1</v>
      </c>
      <c r="AH82" s="121">
        <v>1</v>
      </c>
      <c r="AI82" s="138"/>
      <c r="AJ82" s="121" t="str">
        <f t="shared" si="8"/>
        <v>EFECTIVO</v>
      </c>
      <c r="AK82" s="178" t="s">
        <v>1113</v>
      </c>
    </row>
    <row r="83" spans="2:37" s="71" customFormat="1" ht="81.75" customHeight="1" x14ac:dyDescent="0.25">
      <c r="B83" s="226"/>
      <c r="C83" s="225"/>
      <c r="D83" s="238"/>
      <c r="E83" s="277"/>
      <c r="F83" s="76" t="s">
        <v>667</v>
      </c>
      <c r="G83" s="76" t="s">
        <v>673</v>
      </c>
      <c r="H83" s="149" t="s">
        <v>729</v>
      </c>
      <c r="I83" s="149" t="s">
        <v>188</v>
      </c>
      <c r="J83" s="108">
        <v>85</v>
      </c>
      <c r="K83" s="108"/>
      <c r="L83" s="234"/>
      <c r="M83" s="234"/>
      <c r="N83" s="246"/>
      <c r="O83" s="246"/>
      <c r="P83" s="229"/>
      <c r="Q83" s="229"/>
      <c r="R83" s="229"/>
      <c r="S83" s="95" t="s">
        <v>716</v>
      </c>
      <c r="T83" s="167" t="s">
        <v>784</v>
      </c>
      <c r="U83" s="167" t="s">
        <v>785</v>
      </c>
      <c r="V83" s="243"/>
      <c r="W83" s="254"/>
      <c r="X83" s="229"/>
      <c r="Y83" s="162" t="s">
        <v>834</v>
      </c>
      <c r="Z83" s="162" t="s">
        <v>832</v>
      </c>
      <c r="AA83" s="117" t="s">
        <v>188</v>
      </c>
      <c r="AB83" s="168" t="s">
        <v>1118</v>
      </c>
      <c r="AC83" s="121" t="s">
        <v>86</v>
      </c>
      <c r="AD83" s="121" t="s">
        <v>86</v>
      </c>
      <c r="AE83" s="121" t="s">
        <v>1107</v>
      </c>
      <c r="AF83" s="121">
        <v>1</v>
      </c>
      <c r="AG83" s="121">
        <v>1</v>
      </c>
      <c r="AH83" s="121">
        <v>1</v>
      </c>
      <c r="AI83" s="138"/>
      <c r="AJ83" s="121" t="str">
        <f t="shared" si="8"/>
        <v>EFECTIVO</v>
      </c>
      <c r="AK83" s="178" t="s">
        <v>1113</v>
      </c>
    </row>
    <row r="84" spans="2:37" s="71" customFormat="1" ht="58.5" customHeight="1" x14ac:dyDescent="0.25">
      <c r="B84" s="226"/>
      <c r="C84" s="225"/>
      <c r="D84" s="238"/>
      <c r="E84" s="277"/>
      <c r="F84" s="76" t="s">
        <v>668</v>
      </c>
      <c r="G84" s="76" t="s">
        <v>868</v>
      </c>
      <c r="H84" s="232" t="s">
        <v>678</v>
      </c>
      <c r="I84" s="232" t="s">
        <v>188</v>
      </c>
      <c r="J84" s="250">
        <v>85</v>
      </c>
      <c r="K84" s="250"/>
      <c r="L84" s="234"/>
      <c r="M84" s="234"/>
      <c r="N84" s="246"/>
      <c r="O84" s="246"/>
      <c r="P84" s="229"/>
      <c r="Q84" s="229"/>
      <c r="R84" s="229"/>
      <c r="S84" s="256" t="s">
        <v>716</v>
      </c>
      <c r="T84" s="167" t="s">
        <v>786</v>
      </c>
      <c r="U84" s="240" t="s">
        <v>787</v>
      </c>
      <c r="V84" s="243"/>
      <c r="W84" s="254"/>
      <c r="X84" s="229"/>
      <c r="Y84" s="266" t="s">
        <v>1033</v>
      </c>
      <c r="Z84" s="227" t="s">
        <v>832</v>
      </c>
      <c r="AA84" s="337" t="s">
        <v>188</v>
      </c>
      <c r="AB84" s="168" t="s">
        <v>1118</v>
      </c>
      <c r="AC84" s="121" t="s">
        <v>86</v>
      </c>
      <c r="AD84" s="121" t="s">
        <v>86</v>
      </c>
      <c r="AE84" s="121" t="s">
        <v>1107</v>
      </c>
      <c r="AF84" s="121">
        <v>1</v>
      </c>
      <c r="AG84" s="121">
        <v>1</v>
      </c>
      <c r="AH84" s="121">
        <v>1</v>
      </c>
      <c r="AI84" s="138"/>
      <c r="AJ84" s="121" t="str">
        <f t="shared" si="8"/>
        <v>EFECTIVO</v>
      </c>
      <c r="AK84" s="178" t="s">
        <v>1113</v>
      </c>
    </row>
    <row r="85" spans="2:37" s="71" customFormat="1" ht="42.75" x14ac:dyDescent="0.25">
      <c r="B85" s="226"/>
      <c r="C85" s="225"/>
      <c r="D85" s="238"/>
      <c r="E85" s="277"/>
      <c r="F85" s="76" t="s">
        <v>669</v>
      </c>
      <c r="G85" s="76" t="s">
        <v>674</v>
      </c>
      <c r="H85" s="246"/>
      <c r="I85" s="246"/>
      <c r="J85" s="235"/>
      <c r="K85" s="235"/>
      <c r="L85" s="234"/>
      <c r="M85" s="234"/>
      <c r="N85" s="246"/>
      <c r="O85" s="246"/>
      <c r="P85" s="229"/>
      <c r="Q85" s="229"/>
      <c r="R85" s="229"/>
      <c r="S85" s="257"/>
      <c r="T85" s="240" t="s">
        <v>1030</v>
      </c>
      <c r="U85" s="245"/>
      <c r="V85" s="243"/>
      <c r="W85" s="254"/>
      <c r="X85" s="229"/>
      <c r="Y85" s="267"/>
      <c r="Z85" s="229"/>
      <c r="AA85" s="338"/>
      <c r="AB85" s="168" t="s">
        <v>1118</v>
      </c>
      <c r="AC85" s="121" t="s">
        <v>86</v>
      </c>
      <c r="AD85" s="121" t="s">
        <v>86</v>
      </c>
      <c r="AE85" s="121" t="s">
        <v>1107</v>
      </c>
      <c r="AF85" s="121">
        <v>1</v>
      </c>
      <c r="AG85" s="121">
        <v>1</v>
      </c>
      <c r="AH85" s="121">
        <v>1</v>
      </c>
      <c r="AI85" s="138"/>
      <c r="AJ85" s="121" t="str">
        <f t="shared" si="8"/>
        <v>EFECTIVO</v>
      </c>
      <c r="AK85" s="178" t="s">
        <v>1113</v>
      </c>
    </row>
    <row r="86" spans="2:37" s="71" customFormat="1" ht="42.75" x14ac:dyDescent="0.25">
      <c r="B86" s="222"/>
      <c r="C86" s="224"/>
      <c r="D86" s="239"/>
      <c r="E86" s="261"/>
      <c r="F86" s="76" t="s">
        <v>670</v>
      </c>
      <c r="G86" s="76" t="s">
        <v>675</v>
      </c>
      <c r="H86" s="233"/>
      <c r="I86" s="233"/>
      <c r="J86" s="236"/>
      <c r="K86" s="236"/>
      <c r="L86" s="231"/>
      <c r="M86" s="231"/>
      <c r="N86" s="233"/>
      <c r="O86" s="233"/>
      <c r="P86" s="228"/>
      <c r="Q86" s="228"/>
      <c r="R86" s="228"/>
      <c r="S86" s="258"/>
      <c r="T86" s="241"/>
      <c r="U86" s="241"/>
      <c r="V86" s="244"/>
      <c r="W86" s="255"/>
      <c r="X86" s="228"/>
      <c r="Y86" s="268"/>
      <c r="Z86" s="228"/>
      <c r="AA86" s="339"/>
      <c r="AB86" s="168" t="s">
        <v>1118</v>
      </c>
      <c r="AC86" s="121" t="s">
        <v>86</v>
      </c>
      <c r="AD86" s="121" t="s">
        <v>86</v>
      </c>
      <c r="AE86" s="121" t="s">
        <v>1107</v>
      </c>
      <c r="AF86" s="121">
        <v>1</v>
      </c>
      <c r="AG86" s="121">
        <v>1</v>
      </c>
      <c r="AH86" s="121">
        <v>1</v>
      </c>
      <c r="AI86" s="138"/>
      <c r="AJ86" s="121" t="str">
        <f t="shared" si="8"/>
        <v>EFECTIVO</v>
      </c>
      <c r="AK86" s="178" t="s">
        <v>1113</v>
      </c>
    </row>
    <row r="87" spans="2:37" s="71" customFormat="1" ht="130.9" customHeight="1" x14ac:dyDescent="0.25">
      <c r="B87" s="171" t="s">
        <v>328</v>
      </c>
      <c r="C87" s="180" t="s">
        <v>679</v>
      </c>
      <c r="D87" s="144" t="s">
        <v>573</v>
      </c>
      <c r="E87" s="156" t="s">
        <v>540</v>
      </c>
      <c r="F87" s="96" t="s">
        <v>541</v>
      </c>
      <c r="G87" s="164" t="s">
        <v>641</v>
      </c>
      <c r="H87" s="149" t="s">
        <v>713</v>
      </c>
      <c r="I87" s="149" t="s">
        <v>188</v>
      </c>
      <c r="J87" s="108">
        <v>65</v>
      </c>
      <c r="K87" s="108"/>
      <c r="L87" s="165">
        <f>+AVERAGE(J87)</f>
        <v>65</v>
      </c>
      <c r="M87" s="165" t="str">
        <f t="shared" ref="M87:M89" si="9">IFERROR(AVERAGE(K87:K87)," ")</f>
        <v xml:space="preserve"> </v>
      </c>
      <c r="N87" s="149">
        <f>LOOKUP(L87,CALIFI_CONTROL)</f>
        <v>1</v>
      </c>
      <c r="O87" s="147">
        <f>IFERROR(LOOKUP(M87,CALIFI_CONTROL),0)</f>
        <v>0</v>
      </c>
      <c r="P87" s="151" t="e">
        <f>+(IF($N87&gt;=#REF!,1,(#REF!-$N87)))</f>
        <v>#REF!</v>
      </c>
      <c r="Q87" s="140" t="e">
        <f>IF(O87=0,#REF!,IF(O87=2,#REF!/4,IF(O87=1,#REF!/2,#REF!)))</f>
        <v>#REF!</v>
      </c>
      <c r="R87" s="151" t="e">
        <f>P87*Q87</f>
        <v>#REF!</v>
      </c>
      <c r="S87" s="95" t="s">
        <v>716</v>
      </c>
      <c r="T87" s="167" t="s">
        <v>869</v>
      </c>
      <c r="U87" s="167" t="s">
        <v>788</v>
      </c>
      <c r="V87" s="161">
        <v>43306</v>
      </c>
      <c r="W87" s="162" t="s">
        <v>1010</v>
      </c>
      <c r="X87" s="149" t="s">
        <v>697</v>
      </c>
      <c r="Y87" s="162" t="s">
        <v>835</v>
      </c>
      <c r="Z87" s="162" t="s">
        <v>836</v>
      </c>
      <c r="AA87" s="115" t="s">
        <v>188</v>
      </c>
      <c r="AB87" s="138" t="s">
        <v>86</v>
      </c>
      <c r="AC87" s="138" t="s">
        <v>86</v>
      </c>
      <c r="AD87" s="138" t="s">
        <v>1130</v>
      </c>
      <c r="AE87" s="138" t="s">
        <v>1107</v>
      </c>
      <c r="AF87" s="138">
        <v>1</v>
      </c>
      <c r="AG87" s="138">
        <v>1</v>
      </c>
      <c r="AH87" s="138">
        <v>1</v>
      </c>
      <c r="AI87" s="138"/>
      <c r="AJ87" s="121" t="str">
        <f t="shared" si="8"/>
        <v>EFECTIVO</v>
      </c>
      <c r="AK87" s="178" t="s">
        <v>1113</v>
      </c>
    </row>
    <row r="88" spans="2:37" s="71" customFormat="1" ht="63.75" x14ac:dyDescent="0.25">
      <c r="B88" s="221" t="s">
        <v>275</v>
      </c>
      <c r="C88" s="223" t="s">
        <v>376</v>
      </c>
      <c r="D88" s="237" t="s">
        <v>582</v>
      </c>
      <c r="E88" s="260" t="s">
        <v>629</v>
      </c>
      <c r="F88" s="260" t="s">
        <v>439</v>
      </c>
      <c r="G88" s="232" t="s">
        <v>481</v>
      </c>
      <c r="H88" s="149" t="s">
        <v>440</v>
      </c>
      <c r="I88" s="149" t="s">
        <v>188</v>
      </c>
      <c r="J88" s="108">
        <v>85</v>
      </c>
      <c r="K88" s="108"/>
      <c r="L88" s="230">
        <f>AVERAGE(J88:J89)</f>
        <v>85</v>
      </c>
      <c r="M88" s="165" t="str">
        <f t="shared" si="9"/>
        <v xml:space="preserve"> </v>
      </c>
      <c r="N88" s="232">
        <f>LOOKUP(L88,CALIFI_CONTROL)</f>
        <v>2</v>
      </c>
      <c r="O88" s="232">
        <f>IFERROR(LOOKUP(M88,CALIFI_CONTROL),0)</f>
        <v>0</v>
      </c>
      <c r="P88" s="227" t="e">
        <f>+(IF($N88&gt;=#REF!,1,(#REF!-$N88)))</f>
        <v>#REF!</v>
      </c>
      <c r="Q88" s="227" t="e">
        <f>IF(O88=0,#REF!,IF(O88=2,#REF!/4,IF(O88=1,#REF!/2,#REF!)))</f>
        <v>#REF!</v>
      </c>
      <c r="R88" s="227" t="e">
        <f>P88*Q88</f>
        <v>#REF!</v>
      </c>
      <c r="S88" s="95" t="s">
        <v>716</v>
      </c>
      <c r="T88" s="167" t="s">
        <v>789</v>
      </c>
      <c r="U88" s="167" t="s">
        <v>870</v>
      </c>
      <c r="V88" s="242">
        <v>43290</v>
      </c>
      <c r="W88" s="253" t="s">
        <v>984</v>
      </c>
      <c r="X88" s="232" t="s">
        <v>693</v>
      </c>
      <c r="Y88" s="162" t="s">
        <v>985</v>
      </c>
      <c r="Z88" s="162" t="s">
        <v>818</v>
      </c>
      <c r="AA88" s="131" t="s">
        <v>188</v>
      </c>
      <c r="AB88" s="134" t="s">
        <v>1147</v>
      </c>
      <c r="AC88" s="133" t="s">
        <v>1148</v>
      </c>
      <c r="AD88" s="132" t="s">
        <v>1135</v>
      </c>
      <c r="AE88" s="135" t="s">
        <v>1116</v>
      </c>
      <c r="AF88" s="121">
        <v>1</v>
      </c>
      <c r="AG88" s="121">
        <v>1</v>
      </c>
      <c r="AH88" s="121">
        <v>1</v>
      </c>
      <c r="AI88" s="138"/>
      <c r="AJ88" s="121" t="str">
        <f t="shared" si="8"/>
        <v>EFECTIVO</v>
      </c>
      <c r="AK88" s="178" t="s">
        <v>1113</v>
      </c>
    </row>
    <row r="89" spans="2:37" s="71" customFormat="1" ht="134.25" customHeight="1" x14ac:dyDescent="0.25">
      <c r="B89" s="222"/>
      <c r="C89" s="224"/>
      <c r="D89" s="239"/>
      <c r="E89" s="261"/>
      <c r="F89" s="261"/>
      <c r="G89" s="233"/>
      <c r="H89" s="149" t="s">
        <v>510</v>
      </c>
      <c r="I89" s="149" t="s">
        <v>188</v>
      </c>
      <c r="J89" s="108">
        <v>85</v>
      </c>
      <c r="K89" s="108"/>
      <c r="L89" s="231"/>
      <c r="M89" s="165" t="str">
        <f t="shared" si="9"/>
        <v xml:space="preserve"> </v>
      </c>
      <c r="N89" s="233"/>
      <c r="O89" s="233"/>
      <c r="P89" s="228"/>
      <c r="Q89" s="228"/>
      <c r="R89" s="228"/>
      <c r="S89" s="95" t="s">
        <v>717</v>
      </c>
      <c r="T89" s="167" t="s">
        <v>871</v>
      </c>
      <c r="U89" s="102" t="s">
        <v>983</v>
      </c>
      <c r="V89" s="244"/>
      <c r="W89" s="255"/>
      <c r="X89" s="233"/>
      <c r="Y89" s="162" t="s">
        <v>884</v>
      </c>
      <c r="Z89" s="162" t="s">
        <v>818</v>
      </c>
      <c r="AA89" s="131" t="s">
        <v>188</v>
      </c>
      <c r="AB89" s="134" t="s">
        <v>1147</v>
      </c>
      <c r="AC89" s="132" t="s">
        <v>1149</v>
      </c>
      <c r="AD89" s="132" t="s">
        <v>1135</v>
      </c>
      <c r="AE89" s="135" t="s">
        <v>1116</v>
      </c>
      <c r="AF89" s="121">
        <v>1</v>
      </c>
      <c r="AG89" s="121">
        <v>1</v>
      </c>
      <c r="AH89" s="121">
        <v>1</v>
      </c>
      <c r="AI89" s="138"/>
      <c r="AJ89" s="121" t="str">
        <f t="shared" si="8"/>
        <v>EFECTIVO</v>
      </c>
      <c r="AK89" s="178" t="s">
        <v>1113</v>
      </c>
    </row>
    <row r="90" spans="2:37" s="71" customFormat="1" ht="34.15" customHeight="1" x14ac:dyDescent="0.25">
      <c r="B90" s="221" t="s">
        <v>330</v>
      </c>
      <c r="C90" s="223" t="s">
        <v>926</v>
      </c>
      <c r="D90" s="237" t="s">
        <v>587</v>
      </c>
      <c r="E90" s="247" t="s">
        <v>516</v>
      </c>
      <c r="F90" s="269" t="s">
        <v>517</v>
      </c>
      <c r="G90" s="247" t="s">
        <v>630</v>
      </c>
      <c r="H90" s="149" t="s">
        <v>680</v>
      </c>
      <c r="I90" s="149" t="s">
        <v>189</v>
      </c>
      <c r="J90" s="108">
        <v>55</v>
      </c>
      <c r="K90" s="250"/>
      <c r="L90" s="230">
        <f>AVERAGE(J90:J93)</f>
        <v>62.5</v>
      </c>
      <c r="M90" s="230" t="str">
        <f>IFERROR(AVERAGE(K90:K93)," ")</f>
        <v xml:space="preserve"> </v>
      </c>
      <c r="N90" s="232">
        <f>LOOKUP(L90,CALIFI_CONTROL)</f>
        <v>1</v>
      </c>
      <c r="O90" s="232">
        <f>IFERROR(LOOKUP(M90,CALIFI_CONTROL),0)</f>
        <v>0</v>
      </c>
      <c r="P90" s="227" t="e">
        <f>+(IF($N90&gt;=#REF!,1,(#REF!-$N90)))</f>
        <v>#REF!</v>
      </c>
      <c r="Q90" s="227" t="e">
        <f>IF(O90=0,#REF!,IF(O90=2,#REF!/4,IF(O90=1,#REF!/2,#REF!)))</f>
        <v>#REF!</v>
      </c>
      <c r="R90" s="227" t="e">
        <f t="shared" ref="R90:R107" si="10">P90*Q90</f>
        <v>#REF!</v>
      </c>
      <c r="S90" s="95" t="s">
        <v>721</v>
      </c>
      <c r="T90" s="167" t="s">
        <v>680</v>
      </c>
      <c r="U90" s="167" t="s">
        <v>872</v>
      </c>
      <c r="V90" s="242">
        <v>43117</v>
      </c>
      <c r="W90" s="240" t="s">
        <v>843</v>
      </c>
      <c r="X90" s="232" t="s">
        <v>702</v>
      </c>
      <c r="Y90" s="162" t="s">
        <v>889</v>
      </c>
      <c r="Z90" s="162" t="s">
        <v>808</v>
      </c>
      <c r="AA90" s="149" t="s">
        <v>189</v>
      </c>
      <c r="AB90" s="333" t="s">
        <v>86</v>
      </c>
      <c r="AC90" s="335" t="s">
        <v>86</v>
      </c>
      <c r="AD90" s="335" t="s">
        <v>1128</v>
      </c>
      <c r="AE90" s="335" t="s">
        <v>1116</v>
      </c>
      <c r="AF90" s="335">
        <v>1</v>
      </c>
      <c r="AG90" s="335">
        <v>1</v>
      </c>
      <c r="AH90" s="335">
        <v>1</v>
      </c>
      <c r="AI90" s="335" t="s">
        <v>1113</v>
      </c>
      <c r="AJ90" s="331" t="str">
        <f t="shared" si="8"/>
        <v>EFECTIVO</v>
      </c>
      <c r="AK90" s="178" t="s">
        <v>1113</v>
      </c>
    </row>
    <row r="91" spans="2:37" s="71" customFormat="1" x14ac:dyDescent="0.25">
      <c r="B91" s="226"/>
      <c r="C91" s="225"/>
      <c r="D91" s="238"/>
      <c r="E91" s="248"/>
      <c r="F91" s="270"/>
      <c r="G91" s="271"/>
      <c r="H91" s="232" t="s">
        <v>928</v>
      </c>
      <c r="I91" s="232" t="s">
        <v>188</v>
      </c>
      <c r="J91" s="250">
        <v>70</v>
      </c>
      <c r="K91" s="235"/>
      <c r="L91" s="234"/>
      <c r="M91" s="234"/>
      <c r="N91" s="246"/>
      <c r="O91" s="246"/>
      <c r="P91" s="229"/>
      <c r="Q91" s="229"/>
      <c r="R91" s="229"/>
      <c r="S91" s="256" t="s">
        <v>725</v>
      </c>
      <c r="T91" s="232" t="s">
        <v>927</v>
      </c>
      <c r="U91" s="232" t="s">
        <v>873</v>
      </c>
      <c r="V91" s="243"/>
      <c r="W91" s="245"/>
      <c r="X91" s="246"/>
      <c r="Y91" s="253" t="s">
        <v>929</v>
      </c>
      <c r="Z91" s="253" t="s">
        <v>808</v>
      </c>
      <c r="AA91" s="232" t="s">
        <v>188</v>
      </c>
      <c r="AB91" s="334"/>
      <c r="AC91" s="336"/>
      <c r="AD91" s="336"/>
      <c r="AE91" s="336"/>
      <c r="AF91" s="336"/>
      <c r="AG91" s="336"/>
      <c r="AH91" s="336"/>
      <c r="AI91" s="336"/>
      <c r="AJ91" s="332"/>
      <c r="AK91" s="178" t="s">
        <v>1113</v>
      </c>
    </row>
    <row r="92" spans="2:37" s="71" customFormat="1" ht="28.5" customHeight="1" x14ac:dyDescent="0.25">
      <c r="B92" s="226"/>
      <c r="C92" s="225"/>
      <c r="D92" s="238"/>
      <c r="E92" s="248"/>
      <c r="F92" s="157" t="s">
        <v>907</v>
      </c>
      <c r="G92" s="271"/>
      <c r="H92" s="246"/>
      <c r="I92" s="246"/>
      <c r="J92" s="235"/>
      <c r="K92" s="235"/>
      <c r="L92" s="234"/>
      <c r="M92" s="234"/>
      <c r="N92" s="246"/>
      <c r="O92" s="246"/>
      <c r="P92" s="229"/>
      <c r="Q92" s="229"/>
      <c r="R92" s="229"/>
      <c r="S92" s="257"/>
      <c r="T92" s="246"/>
      <c r="U92" s="246"/>
      <c r="V92" s="243"/>
      <c r="W92" s="245"/>
      <c r="X92" s="246"/>
      <c r="Y92" s="254"/>
      <c r="Z92" s="254"/>
      <c r="AA92" s="246"/>
      <c r="AB92" s="114" t="s">
        <v>1118</v>
      </c>
      <c r="AC92" s="118" t="s">
        <v>1118</v>
      </c>
      <c r="AD92" s="119" t="s">
        <v>1126</v>
      </c>
      <c r="AE92" s="125" t="s">
        <v>1116</v>
      </c>
      <c r="AF92" s="126">
        <v>1</v>
      </c>
      <c r="AG92" s="126">
        <v>1</v>
      </c>
      <c r="AH92" s="126">
        <v>1</v>
      </c>
      <c r="AI92" s="127" t="s">
        <v>1113</v>
      </c>
      <c r="AJ92" s="121" t="str">
        <f t="shared" si="8"/>
        <v>EFECTIVO</v>
      </c>
      <c r="AK92" s="178" t="s">
        <v>1113</v>
      </c>
    </row>
    <row r="93" spans="2:37" s="93" customFormat="1" ht="32.450000000000003" customHeight="1" x14ac:dyDescent="0.25">
      <c r="B93" s="222"/>
      <c r="C93" s="224"/>
      <c r="D93" s="239"/>
      <c r="E93" s="249"/>
      <c r="F93" s="157" t="s">
        <v>908</v>
      </c>
      <c r="G93" s="263"/>
      <c r="H93" s="233"/>
      <c r="I93" s="233"/>
      <c r="J93" s="236"/>
      <c r="K93" s="236"/>
      <c r="L93" s="231"/>
      <c r="M93" s="231"/>
      <c r="N93" s="233"/>
      <c r="O93" s="233"/>
      <c r="P93" s="228"/>
      <c r="Q93" s="228"/>
      <c r="R93" s="228"/>
      <c r="S93" s="258"/>
      <c r="T93" s="153" t="s">
        <v>913</v>
      </c>
      <c r="U93" s="233"/>
      <c r="V93" s="244"/>
      <c r="W93" s="241"/>
      <c r="X93" s="233"/>
      <c r="Y93" s="255"/>
      <c r="Z93" s="255"/>
      <c r="AA93" s="233"/>
      <c r="AB93" s="114" t="s">
        <v>1118</v>
      </c>
      <c r="AC93" s="118" t="s">
        <v>1118</v>
      </c>
      <c r="AD93" s="119" t="s">
        <v>1126</v>
      </c>
      <c r="AE93" s="125" t="s">
        <v>1116</v>
      </c>
      <c r="AF93" s="126">
        <v>1</v>
      </c>
      <c r="AG93" s="126">
        <v>1</v>
      </c>
      <c r="AH93" s="126">
        <v>1</v>
      </c>
      <c r="AI93" s="127" t="s">
        <v>1113</v>
      </c>
      <c r="AJ93" s="121" t="str">
        <f t="shared" si="8"/>
        <v>EFECTIVO</v>
      </c>
      <c r="AK93" s="178" t="s">
        <v>1113</v>
      </c>
    </row>
    <row r="94" spans="2:37" s="93" customFormat="1" ht="252" customHeight="1" x14ac:dyDescent="0.25">
      <c r="B94" s="171" t="s">
        <v>277</v>
      </c>
      <c r="C94" s="180" t="str">
        <f>VLOOKUP(B94,CPR!$A$2:$B$57,2,0)</f>
        <v>Gestionar las solicitudes de los funcionarios de la Entidad, relacionadas con las situaciones administrativas en las que se pueden encontrar, y liquidar los salarios y prestaciones sociales de los funcionarios de la Entidad, de conformidad con la normativa vigente y las directrices institucionales, generando los actos administrativos, autorizaciones y respuestas que soportan dichas situaciones, de manera que se logre su adecuado manejo y así mismo generar la nómina y los centros de costo con oportunidad y confiabilidad para brindar información fidedigna para la gestión administrativa y contable de la entidad.</v>
      </c>
      <c r="D94" s="144" t="s">
        <v>567</v>
      </c>
      <c r="E94" s="156" t="s">
        <v>986</v>
      </c>
      <c r="F94" s="96" t="s">
        <v>987</v>
      </c>
      <c r="G94" s="167" t="s">
        <v>632</v>
      </c>
      <c r="H94" s="149" t="s">
        <v>730</v>
      </c>
      <c r="I94" s="149" t="s">
        <v>189</v>
      </c>
      <c r="J94" s="108">
        <v>85</v>
      </c>
      <c r="K94" s="108"/>
      <c r="L94" s="165">
        <f>AVERAGE(J94:J94)</f>
        <v>85</v>
      </c>
      <c r="M94" s="165" t="str">
        <f>IFERROR(AVERAGE(K94:K94)," ")</f>
        <v xml:space="preserve"> </v>
      </c>
      <c r="N94" s="149">
        <f>LOOKUP(L94,CALIFI_CONTROL)</f>
        <v>2</v>
      </c>
      <c r="O94" s="147">
        <f>IFERROR(LOOKUP(M94,CALIFI_CONTROL),0)</f>
        <v>0</v>
      </c>
      <c r="P94" s="151" t="e">
        <f>+(IF($N94&gt;=#REF!,1,(#REF!-$N94)))</f>
        <v>#REF!</v>
      </c>
      <c r="Q94" s="140" t="e">
        <f>IF(O94=0,#REF!,IF(O94=2,#REF!/4,IF(O94=1,#REF!/2,#REF!)))</f>
        <v>#REF!</v>
      </c>
      <c r="R94" s="151" t="e">
        <f t="shared" si="10"/>
        <v>#REF!</v>
      </c>
      <c r="S94" s="95" t="s">
        <v>721</v>
      </c>
      <c r="T94" s="167" t="s">
        <v>790</v>
      </c>
      <c r="U94" s="167" t="s">
        <v>791</v>
      </c>
      <c r="V94" s="161">
        <v>43300</v>
      </c>
      <c r="W94" s="167" t="s">
        <v>988</v>
      </c>
      <c r="X94" s="151" t="s">
        <v>703</v>
      </c>
      <c r="Y94" s="162" t="s">
        <v>989</v>
      </c>
      <c r="Z94" s="149" t="s">
        <v>895</v>
      </c>
      <c r="AA94" s="117" t="s">
        <v>189</v>
      </c>
      <c r="AB94" s="168" t="s">
        <v>1118</v>
      </c>
      <c r="AC94" s="117" t="s">
        <v>1118</v>
      </c>
      <c r="AD94" s="136" t="s">
        <v>1150</v>
      </c>
      <c r="AE94" s="135" t="s">
        <v>1116</v>
      </c>
      <c r="AF94" s="137">
        <v>1</v>
      </c>
      <c r="AG94" s="137">
        <v>1</v>
      </c>
      <c r="AH94" s="137">
        <v>1</v>
      </c>
      <c r="AI94" s="138"/>
      <c r="AJ94" s="121" t="str">
        <f t="shared" si="8"/>
        <v>EFECTIVO</v>
      </c>
      <c r="AK94" s="178" t="s">
        <v>1113</v>
      </c>
    </row>
    <row r="95" spans="2:37" s="71" customFormat="1" ht="42.75" x14ac:dyDescent="0.25">
      <c r="B95" s="221" t="s">
        <v>333</v>
      </c>
      <c r="C95" s="223" t="str">
        <f>VLOOKUP(B95,CPR!$A$2:$B$57,2,0)</f>
        <v>Establecer las directrices de la gestión tributaria para el cumplimiento de las metas del plan de desarrollo y estratégico de la entidad, de manera oportuna y pertinente atendiendo las políticas institucionales de la SDH.</v>
      </c>
      <c r="D95" s="237" t="s">
        <v>592</v>
      </c>
      <c r="E95" s="247" t="s">
        <v>442</v>
      </c>
      <c r="F95" s="96" t="s">
        <v>443</v>
      </c>
      <c r="G95" s="240" t="s">
        <v>398</v>
      </c>
      <c r="H95" s="149" t="s">
        <v>444</v>
      </c>
      <c r="I95" s="149" t="s">
        <v>188</v>
      </c>
      <c r="J95" s="250">
        <v>70</v>
      </c>
      <c r="K95" s="250"/>
      <c r="L95" s="230">
        <f>AVERAGE(J95)</f>
        <v>70</v>
      </c>
      <c r="M95" s="230" t="str">
        <f>IFERROR(AVERAGE(K95:K95)," ")</f>
        <v xml:space="preserve"> </v>
      </c>
      <c r="N95" s="232">
        <f>LOOKUP(J95,CALIFI_CONTROL)</f>
        <v>1</v>
      </c>
      <c r="O95" s="232">
        <f>IFERROR(LOOKUP(M95,CALIFI_CONTROL),0)</f>
        <v>0</v>
      </c>
      <c r="P95" s="227" t="e">
        <f>+(IF($N95&gt;=#REF!,1,(#REF!-$N95)))</f>
        <v>#REF!</v>
      </c>
      <c r="Q95" s="227" t="e">
        <f>IF(O95=0,#REF!,IF(O95=2,#REF!/4,IF(O95=1,#REF!/2,#REF!)))</f>
        <v>#REF!</v>
      </c>
      <c r="R95" s="227" t="e">
        <f t="shared" si="10"/>
        <v>#REF!</v>
      </c>
      <c r="S95" s="95" t="s">
        <v>716</v>
      </c>
      <c r="T95" s="167" t="s">
        <v>994</v>
      </c>
      <c r="U95" s="167" t="s">
        <v>874</v>
      </c>
      <c r="V95" s="242">
        <v>43291</v>
      </c>
      <c r="W95" s="240" t="s">
        <v>999</v>
      </c>
      <c r="X95" s="227" t="s">
        <v>692</v>
      </c>
      <c r="Y95" s="162" t="s">
        <v>996</v>
      </c>
      <c r="Z95" s="149" t="s">
        <v>890</v>
      </c>
      <c r="AA95" s="128" t="s">
        <v>188</v>
      </c>
      <c r="AB95" s="120" t="s">
        <v>86</v>
      </c>
      <c r="AC95" s="120" t="s">
        <v>86</v>
      </c>
      <c r="AD95" s="120" t="s">
        <v>1128</v>
      </c>
      <c r="AE95" s="120" t="s">
        <v>1116</v>
      </c>
      <c r="AF95" s="120">
        <v>1</v>
      </c>
      <c r="AG95" s="120">
        <v>1</v>
      </c>
      <c r="AH95" s="120">
        <v>1</v>
      </c>
      <c r="AI95" s="138"/>
      <c r="AJ95" s="121" t="str">
        <f t="shared" si="8"/>
        <v>EFECTIVO</v>
      </c>
      <c r="AK95" s="178" t="s">
        <v>1113</v>
      </c>
    </row>
    <row r="96" spans="2:37" s="71" customFormat="1" ht="85.5" x14ac:dyDescent="0.25">
      <c r="B96" s="226"/>
      <c r="C96" s="225"/>
      <c r="D96" s="239"/>
      <c r="E96" s="249"/>
      <c r="F96" s="262" t="s">
        <v>445</v>
      </c>
      <c r="G96" s="245"/>
      <c r="H96" s="149" t="s">
        <v>991</v>
      </c>
      <c r="I96" s="149" t="s">
        <v>188</v>
      </c>
      <c r="J96" s="236"/>
      <c r="K96" s="236"/>
      <c r="L96" s="231"/>
      <c r="M96" s="231"/>
      <c r="N96" s="233"/>
      <c r="O96" s="233"/>
      <c r="P96" s="228"/>
      <c r="Q96" s="228"/>
      <c r="R96" s="228"/>
      <c r="S96" s="95" t="s">
        <v>725</v>
      </c>
      <c r="T96" s="167" t="s">
        <v>792</v>
      </c>
      <c r="U96" s="149" t="s">
        <v>793</v>
      </c>
      <c r="V96" s="243"/>
      <c r="W96" s="254"/>
      <c r="X96" s="229"/>
      <c r="Y96" s="162" t="s">
        <v>997</v>
      </c>
      <c r="Z96" s="149" t="s">
        <v>890</v>
      </c>
      <c r="AA96" s="128" t="s">
        <v>188</v>
      </c>
      <c r="AB96" s="120" t="s">
        <v>86</v>
      </c>
      <c r="AC96" s="120" t="s">
        <v>86</v>
      </c>
      <c r="AD96" s="120" t="s">
        <v>1128</v>
      </c>
      <c r="AE96" s="120" t="s">
        <v>1116</v>
      </c>
      <c r="AF96" s="120">
        <v>1</v>
      </c>
      <c r="AG96" s="120">
        <v>1</v>
      </c>
      <c r="AH96" s="120">
        <v>1</v>
      </c>
      <c r="AI96" s="138"/>
      <c r="AJ96" s="121" t="str">
        <f t="shared" si="8"/>
        <v>EFECTIVO</v>
      </c>
      <c r="AK96" s="178" t="s">
        <v>1113</v>
      </c>
    </row>
    <row r="97" spans="2:37" s="71" customFormat="1" ht="85.5" x14ac:dyDescent="0.25">
      <c r="B97" s="222"/>
      <c r="C97" s="224"/>
      <c r="D97" s="144" t="s">
        <v>570</v>
      </c>
      <c r="E97" s="156" t="s">
        <v>990</v>
      </c>
      <c r="F97" s="263"/>
      <c r="G97" s="241"/>
      <c r="H97" s="149" t="s">
        <v>992</v>
      </c>
      <c r="I97" s="149" t="s">
        <v>188</v>
      </c>
      <c r="J97" s="108">
        <v>70</v>
      </c>
      <c r="K97" s="108"/>
      <c r="L97" s="142">
        <f>AVERAGE(J97)</f>
        <v>70</v>
      </c>
      <c r="M97" s="165" t="str">
        <f>IFERROR(AVERAGE(K97:K97)," ")</f>
        <v xml:space="preserve"> </v>
      </c>
      <c r="N97" s="147">
        <f>LOOKUP(J97,CALIFI_CONTROL)</f>
        <v>1</v>
      </c>
      <c r="O97" s="147">
        <f>IFERROR(LOOKUP(M97,CALIFI_CONTROL),0)</f>
        <v>0</v>
      </c>
      <c r="P97" s="140" t="e">
        <f>+(IF($N97&gt;=#REF!,1,(#REF!-$N97)))</f>
        <v>#REF!</v>
      </c>
      <c r="Q97" s="140" t="e">
        <f>IF(O97=0,#REF!,IF(O97=2,#REF!/4,IF(O97=1,#REF!/2,#REF!)))</f>
        <v>#REF!</v>
      </c>
      <c r="R97" s="140" t="e">
        <f t="shared" si="10"/>
        <v>#REF!</v>
      </c>
      <c r="S97" s="95" t="s">
        <v>716</v>
      </c>
      <c r="T97" s="167" t="s">
        <v>993</v>
      </c>
      <c r="U97" s="167" t="s">
        <v>995</v>
      </c>
      <c r="V97" s="244"/>
      <c r="W97" s="255"/>
      <c r="X97" s="228"/>
      <c r="Y97" s="162" t="s">
        <v>998</v>
      </c>
      <c r="Z97" s="151" t="s">
        <v>837</v>
      </c>
      <c r="AA97" s="128" t="s">
        <v>188</v>
      </c>
      <c r="AB97" s="120" t="s">
        <v>86</v>
      </c>
      <c r="AC97" s="120" t="s">
        <v>86</v>
      </c>
      <c r="AD97" s="120" t="s">
        <v>1128</v>
      </c>
      <c r="AE97" s="120" t="s">
        <v>1116</v>
      </c>
      <c r="AF97" s="120">
        <v>1</v>
      </c>
      <c r="AG97" s="120">
        <v>1</v>
      </c>
      <c r="AH97" s="120">
        <v>1</v>
      </c>
      <c r="AI97" s="138"/>
      <c r="AJ97" s="121" t="str">
        <f t="shared" si="8"/>
        <v>EFECTIVO</v>
      </c>
      <c r="AK97" s="178" t="s">
        <v>1113</v>
      </c>
    </row>
    <row r="98" spans="2:37" s="71" customFormat="1" ht="228" x14ac:dyDescent="0.25">
      <c r="B98" s="221" t="s">
        <v>334</v>
      </c>
      <c r="C98" s="223" t="str">
        <f>VLOOKUP(B98,CPR!$A$2:$B$57,2,0)</f>
        <v>Desarrollar las campañas, programas y actividades de fidelización control extensivo y determinación masiva definidas en el plan, oportunas, confiables y pertinentes, para gestionar el cumplimiento de obligaciones tributarias y las metas establecidas en cobertura y recaudo, atendiendo las políticas institucionales de la SDH.</v>
      </c>
      <c r="D98" s="237" t="s">
        <v>559</v>
      </c>
      <c r="E98" s="247" t="s">
        <v>633</v>
      </c>
      <c r="F98" s="269" t="s">
        <v>430</v>
      </c>
      <c r="G98" s="240" t="s">
        <v>634</v>
      </c>
      <c r="H98" s="160" t="s">
        <v>714</v>
      </c>
      <c r="I98" s="149" t="s">
        <v>189</v>
      </c>
      <c r="J98" s="108">
        <v>70</v>
      </c>
      <c r="K98" s="108"/>
      <c r="L98" s="230">
        <f>AVERAGE(J98:J103)</f>
        <v>75.833333333333329</v>
      </c>
      <c r="M98" s="230" t="str">
        <f>IFERROR(AVERAGE(K98:K103)," ")</f>
        <v xml:space="preserve"> </v>
      </c>
      <c r="N98" s="232">
        <f>LOOKUP(L98,CALIFI_CONTROL)</f>
        <v>1</v>
      </c>
      <c r="O98" s="232">
        <f>IFERROR(LOOKUP(M98,CALIFI_CONTROL),0)</f>
        <v>0</v>
      </c>
      <c r="P98" s="227" t="e">
        <f>+(IF($N98&gt;=#REF!,1,(#REF!-$N98)))</f>
        <v>#REF!</v>
      </c>
      <c r="Q98" s="227" t="e">
        <f>IF(O98=0,#REF!,IF(O98=2,#REF!/4,IF(O98=1,#REF!/2,#REF!)))</f>
        <v>#REF!</v>
      </c>
      <c r="R98" s="227" t="e">
        <f t="shared" si="10"/>
        <v>#REF!</v>
      </c>
      <c r="S98" s="95" t="s">
        <v>716</v>
      </c>
      <c r="T98" s="167" t="s">
        <v>794</v>
      </c>
      <c r="U98" s="149" t="s">
        <v>795</v>
      </c>
      <c r="V98" s="242">
        <v>43291</v>
      </c>
      <c r="W98" s="253" t="s">
        <v>1001</v>
      </c>
      <c r="X98" s="227" t="s">
        <v>688</v>
      </c>
      <c r="Y98" s="162" t="s">
        <v>838</v>
      </c>
      <c r="Z98" s="151" t="s">
        <v>811</v>
      </c>
      <c r="AA98" s="129" t="s">
        <v>189</v>
      </c>
      <c r="AB98" s="130" t="s">
        <v>86</v>
      </c>
      <c r="AC98" s="130" t="s">
        <v>86</v>
      </c>
      <c r="AD98" s="130" t="s">
        <v>1128</v>
      </c>
      <c r="AE98" s="130" t="s">
        <v>1116</v>
      </c>
      <c r="AF98" s="130">
        <v>1</v>
      </c>
      <c r="AG98" s="130">
        <v>1</v>
      </c>
      <c r="AH98" s="130">
        <v>1</v>
      </c>
      <c r="AI98" s="138"/>
      <c r="AJ98" s="121" t="str">
        <f t="shared" si="8"/>
        <v>EFECTIVO</v>
      </c>
      <c r="AK98" s="178" t="s">
        <v>1113</v>
      </c>
    </row>
    <row r="99" spans="2:37" s="71" customFormat="1" ht="142.5" x14ac:dyDescent="0.25">
      <c r="B99" s="226"/>
      <c r="C99" s="225"/>
      <c r="D99" s="238"/>
      <c r="E99" s="248"/>
      <c r="F99" s="270"/>
      <c r="G99" s="245"/>
      <c r="H99" s="149" t="s">
        <v>529</v>
      </c>
      <c r="I99" s="149" t="s">
        <v>189</v>
      </c>
      <c r="J99" s="108">
        <v>70</v>
      </c>
      <c r="K99" s="108"/>
      <c r="L99" s="234"/>
      <c r="M99" s="234"/>
      <c r="N99" s="246"/>
      <c r="O99" s="246"/>
      <c r="P99" s="229"/>
      <c r="Q99" s="229"/>
      <c r="R99" s="229"/>
      <c r="S99" s="95" t="s">
        <v>721</v>
      </c>
      <c r="T99" s="167" t="s">
        <v>796</v>
      </c>
      <c r="U99" s="149" t="s">
        <v>795</v>
      </c>
      <c r="V99" s="243"/>
      <c r="W99" s="254"/>
      <c r="X99" s="229"/>
      <c r="Y99" s="162" t="s">
        <v>838</v>
      </c>
      <c r="Z99" s="151" t="s">
        <v>811</v>
      </c>
      <c r="AA99" s="129" t="s">
        <v>189</v>
      </c>
      <c r="AB99" s="130" t="s">
        <v>86</v>
      </c>
      <c r="AC99" s="130" t="s">
        <v>86</v>
      </c>
      <c r="AD99" s="130" t="s">
        <v>1128</v>
      </c>
      <c r="AE99" s="130" t="s">
        <v>1116</v>
      </c>
      <c r="AF99" s="130">
        <v>1</v>
      </c>
      <c r="AG99" s="130">
        <v>1</v>
      </c>
      <c r="AH99" s="130">
        <v>1</v>
      </c>
      <c r="AI99" s="138"/>
      <c r="AJ99" s="121" t="str">
        <f t="shared" si="8"/>
        <v>EFECTIVO</v>
      </c>
      <c r="AK99" s="178" t="s">
        <v>1113</v>
      </c>
    </row>
    <row r="100" spans="2:37" s="71" customFormat="1" ht="99.75" x14ac:dyDescent="0.25">
      <c r="B100" s="226"/>
      <c r="C100" s="225"/>
      <c r="D100" s="238"/>
      <c r="E100" s="248"/>
      <c r="F100" s="260" t="s">
        <v>431</v>
      </c>
      <c r="G100" s="245"/>
      <c r="H100" s="149" t="s">
        <v>1000</v>
      </c>
      <c r="I100" s="149" t="s">
        <v>188</v>
      </c>
      <c r="J100" s="108">
        <v>70</v>
      </c>
      <c r="K100" s="108"/>
      <c r="L100" s="234"/>
      <c r="M100" s="234"/>
      <c r="N100" s="246"/>
      <c r="O100" s="246"/>
      <c r="P100" s="229"/>
      <c r="Q100" s="229"/>
      <c r="R100" s="229"/>
      <c r="S100" s="95" t="s">
        <v>716</v>
      </c>
      <c r="T100" s="167" t="s">
        <v>797</v>
      </c>
      <c r="U100" s="167" t="s">
        <v>798</v>
      </c>
      <c r="V100" s="243"/>
      <c r="W100" s="254"/>
      <c r="X100" s="229"/>
      <c r="Y100" s="162" t="s">
        <v>839</v>
      </c>
      <c r="Z100" s="151" t="s">
        <v>811</v>
      </c>
      <c r="AA100" s="129" t="s">
        <v>188</v>
      </c>
      <c r="AB100" s="130" t="s">
        <v>86</v>
      </c>
      <c r="AC100" s="130" t="s">
        <v>86</v>
      </c>
      <c r="AD100" s="130" t="s">
        <v>1128</v>
      </c>
      <c r="AE100" s="130" t="s">
        <v>1116</v>
      </c>
      <c r="AF100" s="130">
        <v>1</v>
      </c>
      <c r="AG100" s="130">
        <v>1</v>
      </c>
      <c r="AH100" s="130">
        <v>1</v>
      </c>
      <c r="AI100" s="138"/>
      <c r="AJ100" s="121" t="str">
        <f t="shared" si="8"/>
        <v>EFECTIVO</v>
      </c>
      <c r="AK100" s="178" t="s">
        <v>1113</v>
      </c>
    </row>
    <row r="101" spans="2:37" s="71" customFormat="1" ht="128.25" x14ac:dyDescent="0.25">
      <c r="B101" s="226"/>
      <c r="C101" s="225"/>
      <c r="D101" s="238"/>
      <c r="E101" s="248"/>
      <c r="F101" s="261"/>
      <c r="G101" s="245"/>
      <c r="H101" s="149" t="s">
        <v>432</v>
      </c>
      <c r="I101" s="149" t="s">
        <v>188</v>
      </c>
      <c r="J101" s="108">
        <v>85</v>
      </c>
      <c r="K101" s="108"/>
      <c r="L101" s="234"/>
      <c r="M101" s="234"/>
      <c r="N101" s="246"/>
      <c r="O101" s="246"/>
      <c r="P101" s="229"/>
      <c r="Q101" s="229"/>
      <c r="R101" s="229"/>
      <c r="S101" s="95" t="s">
        <v>716</v>
      </c>
      <c r="T101" s="167" t="s">
        <v>799</v>
      </c>
      <c r="U101" s="167" t="s">
        <v>800</v>
      </c>
      <c r="V101" s="243"/>
      <c r="W101" s="254"/>
      <c r="X101" s="229"/>
      <c r="Y101" s="162" t="s">
        <v>840</v>
      </c>
      <c r="Z101" s="149" t="s">
        <v>842</v>
      </c>
      <c r="AA101" s="129" t="s">
        <v>188</v>
      </c>
      <c r="AB101" s="130" t="s">
        <v>86</v>
      </c>
      <c r="AC101" s="130" t="s">
        <v>86</v>
      </c>
      <c r="AD101" s="130" t="s">
        <v>1128</v>
      </c>
      <c r="AE101" s="130" t="s">
        <v>1116</v>
      </c>
      <c r="AF101" s="130">
        <v>1</v>
      </c>
      <c r="AG101" s="130">
        <v>1</v>
      </c>
      <c r="AH101" s="130">
        <v>1</v>
      </c>
      <c r="AI101" s="138"/>
      <c r="AJ101" s="121" t="str">
        <f t="shared" si="8"/>
        <v>EFECTIVO</v>
      </c>
      <c r="AK101" s="178" t="s">
        <v>1113</v>
      </c>
    </row>
    <row r="102" spans="2:37" s="71" customFormat="1" ht="256.5" x14ac:dyDescent="0.25">
      <c r="B102" s="226"/>
      <c r="C102" s="225"/>
      <c r="D102" s="238"/>
      <c r="E102" s="248"/>
      <c r="F102" s="260" t="s">
        <v>433</v>
      </c>
      <c r="G102" s="245"/>
      <c r="H102" s="149" t="s">
        <v>434</v>
      </c>
      <c r="I102" s="149" t="s">
        <v>189</v>
      </c>
      <c r="J102" s="108">
        <v>70</v>
      </c>
      <c r="K102" s="108"/>
      <c r="L102" s="234"/>
      <c r="M102" s="234"/>
      <c r="N102" s="246"/>
      <c r="O102" s="246"/>
      <c r="P102" s="229"/>
      <c r="Q102" s="229"/>
      <c r="R102" s="229"/>
      <c r="S102" s="95" t="s">
        <v>716</v>
      </c>
      <c r="T102" s="167" t="s">
        <v>801</v>
      </c>
      <c r="U102" s="167" t="s">
        <v>802</v>
      </c>
      <c r="V102" s="243"/>
      <c r="W102" s="254"/>
      <c r="X102" s="229"/>
      <c r="Y102" s="162" t="s">
        <v>841</v>
      </c>
      <c r="Z102" s="151" t="s">
        <v>811</v>
      </c>
      <c r="AA102" s="129" t="s">
        <v>189</v>
      </c>
      <c r="AB102" s="130" t="s">
        <v>86</v>
      </c>
      <c r="AC102" s="130" t="s">
        <v>86</v>
      </c>
      <c r="AD102" s="130" t="s">
        <v>1128</v>
      </c>
      <c r="AE102" s="130" t="s">
        <v>1116</v>
      </c>
      <c r="AF102" s="130">
        <v>1</v>
      </c>
      <c r="AG102" s="130">
        <v>1</v>
      </c>
      <c r="AH102" s="130">
        <v>1</v>
      </c>
      <c r="AI102" s="138"/>
      <c r="AJ102" s="121" t="str">
        <f t="shared" si="8"/>
        <v>EFECTIVO</v>
      </c>
      <c r="AK102" s="178" t="s">
        <v>1113</v>
      </c>
    </row>
    <row r="103" spans="2:37" s="71" customFormat="1" ht="128.25" x14ac:dyDescent="0.25">
      <c r="B103" s="226"/>
      <c r="C103" s="225"/>
      <c r="D103" s="239"/>
      <c r="E103" s="249"/>
      <c r="F103" s="261"/>
      <c r="G103" s="241"/>
      <c r="H103" s="149" t="s">
        <v>435</v>
      </c>
      <c r="I103" s="149" t="s">
        <v>189</v>
      </c>
      <c r="J103" s="108">
        <v>90</v>
      </c>
      <c r="K103" s="108"/>
      <c r="L103" s="231"/>
      <c r="M103" s="231"/>
      <c r="N103" s="233"/>
      <c r="O103" s="233"/>
      <c r="P103" s="228"/>
      <c r="Q103" s="228"/>
      <c r="R103" s="228"/>
      <c r="S103" s="95" t="s">
        <v>716</v>
      </c>
      <c r="T103" s="167" t="s">
        <v>799</v>
      </c>
      <c r="U103" s="167" t="s">
        <v>800</v>
      </c>
      <c r="V103" s="243"/>
      <c r="W103" s="254"/>
      <c r="X103" s="229"/>
      <c r="Y103" s="162" t="s">
        <v>840</v>
      </c>
      <c r="Z103" s="151" t="s">
        <v>815</v>
      </c>
      <c r="AA103" s="129" t="s">
        <v>189</v>
      </c>
      <c r="AB103" s="130" t="s">
        <v>86</v>
      </c>
      <c r="AC103" s="130" t="s">
        <v>86</v>
      </c>
      <c r="AD103" s="130" t="s">
        <v>1128</v>
      </c>
      <c r="AE103" s="130" t="s">
        <v>1116</v>
      </c>
      <c r="AF103" s="130">
        <v>1</v>
      </c>
      <c r="AG103" s="130">
        <v>1</v>
      </c>
      <c r="AH103" s="130">
        <v>1</v>
      </c>
      <c r="AI103" s="138"/>
      <c r="AJ103" s="121" t="str">
        <f t="shared" si="8"/>
        <v>EFECTIVO</v>
      </c>
      <c r="AK103" s="178" t="s">
        <v>1113</v>
      </c>
    </row>
    <row r="104" spans="2:37" s="71" customFormat="1" ht="142.5" x14ac:dyDescent="0.25">
      <c r="B104" s="226"/>
      <c r="C104" s="225"/>
      <c r="D104" s="237" t="s">
        <v>563</v>
      </c>
      <c r="E104" s="247" t="s">
        <v>635</v>
      </c>
      <c r="F104" s="269" t="s">
        <v>436</v>
      </c>
      <c r="G104" s="240" t="s">
        <v>634</v>
      </c>
      <c r="H104" s="149" t="s">
        <v>437</v>
      </c>
      <c r="I104" s="149" t="s">
        <v>188</v>
      </c>
      <c r="J104" s="108">
        <v>85</v>
      </c>
      <c r="K104" s="108"/>
      <c r="L104" s="230">
        <f>AVERAGE(J104:J105)</f>
        <v>77.5</v>
      </c>
      <c r="M104" s="230" t="str">
        <f>IFERROR(AVERAGE(K104:K105)," ")</f>
        <v xml:space="preserve"> </v>
      </c>
      <c r="N104" s="232">
        <f>LOOKUP(L104,CALIFI_CONTROL)</f>
        <v>2</v>
      </c>
      <c r="O104" s="232">
        <f>IFERROR(LOOKUP(M104,CALIFI_CONTROL),0)</f>
        <v>0</v>
      </c>
      <c r="P104" s="227" t="e">
        <f>+(IF($N104&gt;=#REF!,1,(#REF!-$N104)))</f>
        <v>#REF!</v>
      </c>
      <c r="Q104" s="227" t="e">
        <f>IF(O104=0,#REF!,IF(O104=2,#REF!/4,IF(O104=1,#REF!/2,#REF!)))</f>
        <v>#REF!</v>
      </c>
      <c r="R104" s="227" t="e">
        <f t="shared" si="10"/>
        <v>#REF!</v>
      </c>
      <c r="S104" s="95" t="s">
        <v>716</v>
      </c>
      <c r="T104" s="167" t="s">
        <v>803</v>
      </c>
      <c r="U104" s="149" t="s">
        <v>804</v>
      </c>
      <c r="V104" s="243"/>
      <c r="W104" s="254"/>
      <c r="X104" s="229"/>
      <c r="Y104" s="162" t="s">
        <v>841</v>
      </c>
      <c r="Z104" s="151" t="s">
        <v>811</v>
      </c>
      <c r="AA104" s="129" t="s">
        <v>188</v>
      </c>
      <c r="AB104" s="130" t="s">
        <v>86</v>
      </c>
      <c r="AC104" s="130" t="s">
        <v>86</v>
      </c>
      <c r="AD104" s="130" t="s">
        <v>1128</v>
      </c>
      <c r="AE104" s="130" t="s">
        <v>1116</v>
      </c>
      <c r="AF104" s="130">
        <v>1</v>
      </c>
      <c r="AG104" s="130">
        <v>1</v>
      </c>
      <c r="AH104" s="130">
        <v>1</v>
      </c>
      <c r="AI104" s="138"/>
      <c r="AJ104" s="121" t="str">
        <f t="shared" si="8"/>
        <v>EFECTIVO</v>
      </c>
      <c r="AK104" s="178" t="s">
        <v>1113</v>
      </c>
    </row>
    <row r="105" spans="2:37" s="71" customFormat="1" ht="142.5" x14ac:dyDescent="0.25">
      <c r="B105" s="222"/>
      <c r="C105" s="224"/>
      <c r="D105" s="239"/>
      <c r="E105" s="249"/>
      <c r="F105" s="270"/>
      <c r="G105" s="241"/>
      <c r="H105" s="149" t="s">
        <v>438</v>
      </c>
      <c r="I105" s="149" t="s">
        <v>188</v>
      </c>
      <c r="J105" s="108">
        <v>70</v>
      </c>
      <c r="K105" s="108"/>
      <c r="L105" s="231"/>
      <c r="M105" s="231"/>
      <c r="N105" s="233"/>
      <c r="O105" s="233"/>
      <c r="P105" s="228"/>
      <c r="Q105" s="228"/>
      <c r="R105" s="228"/>
      <c r="S105" s="95" t="s">
        <v>716</v>
      </c>
      <c r="T105" s="167" t="s">
        <v>803</v>
      </c>
      <c r="U105" s="149" t="s">
        <v>802</v>
      </c>
      <c r="V105" s="244"/>
      <c r="W105" s="255"/>
      <c r="X105" s="228"/>
      <c r="Y105" s="162" t="s">
        <v>841</v>
      </c>
      <c r="Z105" s="151" t="s">
        <v>811</v>
      </c>
      <c r="AA105" s="129" t="s">
        <v>188</v>
      </c>
      <c r="AB105" s="130" t="s">
        <v>86</v>
      </c>
      <c r="AC105" s="130" t="s">
        <v>86</v>
      </c>
      <c r="AD105" s="130" t="s">
        <v>1128</v>
      </c>
      <c r="AE105" s="130" t="s">
        <v>1116</v>
      </c>
      <c r="AF105" s="130">
        <v>1</v>
      </c>
      <c r="AG105" s="130">
        <v>1</v>
      </c>
      <c r="AH105" s="130">
        <v>1</v>
      </c>
      <c r="AI105" s="138"/>
      <c r="AJ105" s="121" t="str">
        <f t="shared" si="8"/>
        <v>EFECTIVO</v>
      </c>
      <c r="AK105" s="178" t="s">
        <v>1113</v>
      </c>
    </row>
    <row r="106" spans="2:37" s="71" customFormat="1" ht="72" thickBot="1" x14ac:dyDescent="0.3">
      <c r="B106" s="221" t="s">
        <v>278</v>
      </c>
      <c r="C106" s="223" t="s">
        <v>1002</v>
      </c>
      <c r="D106" s="144" t="s">
        <v>571</v>
      </c>
      <c r="E106" s="164" t="s">
        <v>1003</v>
      </c>
      <c r="F106" s="262" t="s">
        <v>557</v>
      </c>
      <c r="G106" s="240" t="s">
        <v>533</v>
      </c>
      <c r="H106" s="149" t="s">
        <v>928</v>
      </c>
      <c r="I106" s="149" t="s">
        <v>188</v>
      </c>
      <c r="J106" s="108">
        <v>85</v>
      </c>
      <c r="K106" s="108"/>
      <c r="L106" s="142">
        <f>AVERAGE(J106:J107)</f>
        <v>80</v>
      </c>
      <c r="M106" s="165" t="str">
        <f>IFERROR(AVERAGE(K106:K106)," ")</f>
        <v xml:space="preserve"> </v>
      </c>
      <c r="N106" s="147">
        <f>LOOKUP(L106,CALIFI_CONTROL)</f>
        <v>2</v>
      </c>
      <c r="O106" s="147">
        <f>IFERROR(LOOKUP(M106,CALIFI_CONTROL),0)</f>
        <v>0</v>
      </c>
      <c r="P106" s="140" t="e">
        <f>+(IF($N106&gt;=#REF!,1,(#REF!-$N106)))</f>
        <v>#REF!</v>
      </c>
      <c r="Q106" s="140" t="e">
        <f>IF(O106=0,#REF!,IF(O106=2,#REF!/4,IF(O106=1,#REF!/2,#REF!)))</f>
        <v>#REF!</v>
      </c>
      <c r="R106" s="140" t="e">
        <f t="shared" si="10"/>
        <v>#REF!</v>
      </c>
      <c r="S106" s="95" t="s">
        <v>717</v>
      </c>
      <c r="T106" s="167" t="s">
        <v>1008</v>
      </c>
      <c r="U106" s="149" t="s">
        <v>873</v>
      </c>
      <c r="V106" s="242">
        <v>43321</v>
      </c>
      <c r="W106" s="240" t="s">
        <v>1007</v>
      </c>
      <c r="X106" s="227" t="s">
        <v>704</v>
      </c>
      <c r="Y106" s="162" t="s">
        <v>1005</v>
      </c>
      <c r="Z106" s="149" t="s">
        <v>897</v>
      </c>
      <c r="AA106" s="113" t="s">
        <v>188</v>
      </c>
      <c r="AB106" s="138" t="s">
        <v>1113</v>
      </c>
      <c r="AC106" s="138" t="s">
        <v>1114</v>
      </c>
      <c r="AD106" s="138" t="s">
        <v>1115</v>
      </c>
      <c r="AE106" s="138" t="s">
        <v>1116</v>
      </c>
      <c r="AF106" s="138">
        <v>1</v>
      </c>
      <c r="AG106" s="138">
        <v>1</v>
      </c>
      <c r="AH106" s="138">
        <v>1</v>
      </c>
      <c r="AI106" s="138"/>
      <c r="AJ106" s="121" t="str">
        <f t="shared" si="8"/>
        <v>EFECTIVO</v>
      </c>
      <c r="AK106" s="178" t="s">
        <v>1113</v>
      </c>
    </row>
    <row r="107" spans="2:37" s="71" customFormat="1" ht="90" customHeight="1" thickBot="1" x14ac:dyDescent="0.3">
      <c r="B107" s="222"/>
      <c r="C107" s="280"/>
      <c r="D107" s="183" t="s">
        <v>594</v>
      </c>
      <c r="E107" s="184" t="s">
        <v>636</v>
      </c>
      <c r="F107" s="281"/>
      <c r="G107" s="282"/>
      <c r="H107" s="186" t="s">
        <v>1004</v>
      </c>
      <c r="I107" s="186" t="s">
        <v>188</v>
      </c>
      <c r="J107" s="187">
        <v>75</v>
      </c>
      <c r="K107" s="187"/>
      <c r="L107" s="188">
        <f>AVERAGE(J107:J107)</f>
        <v>75</v>
      </c>
      <c r="M107" s="188" t="str">
        <f>IFERROR(AVERAGE(K107:K107)," ")</f>
        <v xml:space="preserve"> </v>
      </c>
      <c r="N107" s="186">
        <f>LOOKUP(L107,CALIFI_CONTROL)</f>
        <v>1</v>
      </c>
      <c r="O107" s="186">
        <f>IFERROR(LOOKUP(M107,CALIFI_CONTROL),0)</f>
        <v>0</v>
      </c>
      <c r="P107" s="189" t="e">
        <f>+(IF($N107&gt;=#REF!,1,(#REF!-$N107)))</f>
        <v>#REF!</v>
      </c>
      <c r="Q107" s="189" t="e">
        <f>IF(O107=0,#REF!,IF(O107=2,#REF!/4,IF(O107=1,#REF!/2,#REF!)))</f>
        <v>#REF!</v>
      </c>
      <c r="R107" s="189" t="e">
        <f t="shared" si="10"/>
        <v>#REF!</v>
      </c>
      <c r="S107" s="190" t="s">
        <v>718</v>
      </c>
      <c r="T107" s="185" t="s">
        <v>875</v>
      </c>
      <c r="U107" s="186" t="s">
        <v>734</v>
      </c>
      <c r="V107" s="274"/>
      <c r="W107" s="272"/>
      <c r="X107" s="273"/>
      <c r="Y107" s="185" t="s">
        <v>1006</v>
      </c>
      <c r="Z107" s="186" t="s">
        <v>898</v>
      </c>
      <c r="AA107" s="113" t="s">
        <v>188</v>
      </c>
      <c r="AB107" s="123" t="s">
        <v>1117</v>
      </c>
      <c r="AC107" s="123" t="s">
        <v>1118</v>
      </c>
      <c r="AD107" s="208" t="s">
        <v>718</v>
      </c>
      <c r="AE107" s="123" t="s">
        <v>1116</v>
      </c>
      <c r="AF107" s="207">
        <v>1</v>
      </c>
      <c r="AG107" s="207">
        <v>1</v>
      </c>
      <c r="AH107" s="123">
        <v>1</v>
      </c>
      <c r="AI107" s="123"/>
      <c r="AJ107" s="191" t="str">
        <f t="shared" si="8"/>
        <v>EFECTIVO</v>
      </c>
      <c r="AK107" s="178" t="s">
        <v>1113</v>
      </c>
    </row>
    <row r="108" spans="2:37" s="71" customFormat="1" x14ac:dyDescent="0.25">
      <c r="B108" s="73"/>
      <c r="C108" s="74"/>
      <c r="D108" s="73"/>
      <c r="E108" s="73"/>
      <c r="F108" s="73"/>
      <c r="G108" s="73"/>
      <c r="H108" s="163"/>
      <c r="I108" s="73"/>
      <c r="J108" s="73"/>
      <c r="K108" s="73"/>
      <c r="L108" s="73"/>
      <c r="M108" s="73"/>
      <c r="N108" s="73"/>
      <c r="O108" s="86"/>
      <c r="P108" s="73"/>
      <c r="Q108" s="73"/>
      <c r="R108" s="73"/>
      <c r="S108" s="75"/>
      <c r="T108" s="73"/>
      <c r="U108" s="73"/>
      <c r="V108" s="73"/>
      <c r="W108" s="73"/>
      <c r="X108" s="73"/>
      <c r="Y108" s="73"/>
      <c r="Z108" s="73"/>
      <c r="AA108" s="205"/>
      <c r="AC108" s="205"/>
      <c r="AD108" s="205"/>
      <c r="AE108" s="205"/>
      <c r="AF108" s="205"/>
      <c r="AG108" s="205"/>
      <c r="AH108" s="205"/>
      <c r="AI108" s="58"/>
      <c r="AJ108" s="205"/>
      <c r="AK108" s="205"/>
    </row>
    <row r="109" spans="2:37" s="71" customFormat="1" x14ac:dyDescent="0.25">
      <c r="B109" s="73"/>
      <c r="C109" s="74"/>
      <c r="D109" s="73"/>
      <c r="E109" s="73"/>
      <c r="F109" s="73"/>
      <c r="G109" s="73"/>
      <c r="H109" s="163"/>
      <c r="I109" s="73"/>
      <c r="J109" s="73"/>
      <c r="K109" s="73"/>
      <c r="L109" s="73"/>
      <c r="M109" s="73"/>
      <c r="N109" s="73"/>
      <c r="O109" s="86"/>
      <c r="P109" s="73"/>
      <c r="Q109" s="73"/>
      <c r="R109" s="73"/>
      <c r="S109" s="75"/>
      <c r="T109" s="73"/>
      <c r="U109" s="73"/>
      <c r="V109" s="73"/>
      <c r="W109" s="73"/>
      <c r="X109" s="73"/>
      <c r="Y109" s="73"/>
      <c r="Z109" s="73"/>
      <c r="AA109" s="205"/>
      <c r="AC109" s="205"/>
      <c r="AD109" s="205"/>
      <c r="AE109" s="205"/>
      <c r="AF109" s="205"/>
      <c r="AG109" s="205"/>
      <c r="AH109" s="205"/>
      <c r="AI109" s="58"/>
      <c r="AJ109" s="205"/>
      <c r="AK109" s="205"/>
    </row>
    <row r="112" spans="2:37" x14ac:dyDescent="0.25">
      <c r="D112" s="313"/>
      <c r="E112" s="313"/>
      <c r="F112" s="313"/>
    </row>
    <row r="113" spans="4:6" x14ac:dyDescent="0.25">
      <c r="D113" s="313"/>
      <c r="E113" s="313"/>
      <c r="F113" s="313"/>
    </row>
  </sheetData>
  <sheetProtection formatCells="0" formatColumns="0" formatRows="0" insertColumns="0" insertRows="0" insertHyperlinks="0" deleteColumns="0" deleteRows="0" sort="0" autoFilter="0" pivotTables="0"/>
  <protectedRanges>
    <protectedRange algorithmName="SHA-512" hashValue="bE/GOHav4tmIebfHLspRbAz86Qx6mBuxSxfwB+l/Bk5aMZrFaptWCUysdiP9k1LJgcyw9oH6cOgko7T8/+4f8Q==" saltValue="wOMtR7F3gRCYxhLyujsMcQ==" spinCount="100000" sqref="M20:M33 J108:M221 J67:M67 L14:M19 J68:K107 M68:M107 L69:L107 L58:L66 M47:M66 J47:K66 L47:L56 J8:M13 L20:L35 J14:K35 M35 J36:M46" name="Rango2"/>
    <protectedRange sqref="AA88:AA89" name="Rango1_2_4"/>
  </protectedRanges>
  <dataConsolidate link="1"/>
  <mergeCells count="444">
    <mergeCell ref="AA91:AA93"/>
    <mergeCell ref="AA15:AA17"/>
    <mergeCell ref="AJ90:AJ91"/>
    <mergeCell ref="AB90:AB91"/>
    <mergeCell ref="AC90:AC91"/>
    <mergeCell ref="AD90:AD91"/>
    <mergeCell ref="AE90:AE91"/>
    <mergeCell ref="AF90:AF91"/>
    <mergeCell ref="AG90:AG91"/>
    <mergeCell ref="AH90:AH91"/>
    <mergeCell ref="AI90:AI91"/>
    <mergeCell ref="AA84:AA86"/>
    <mergeCell ref="C8:C13"/>
    <mergeCell ref="D8:D13"/>
    <mergeCell ref="E8:E13"/>
    <mergeCell ref="F9:F13"/>
    <mergeCell ref="G9:G13"/>
    <mergeCell ref="AA5:AK6"/>
    <mergeCell ref="H84:H86"/>
    <mergeCell ref="M8:M13"/>
    <mergeCell ref="N8:N13"/>
    <mergeCell ref="O8:O13"/>
    <mergeCell ref="P8:P13"/>
    <mergeCell ref="Q8:Q13"/>
    <mergeCell ref="R8:R13"/>
    <mergeCell ref="V8:V13"/>
    <mergeCell ref="W8:W13"/>
    <mergeCell ref="D74:D75"/>
    <mergeCell ref="D79:D80"/>
    <mergeCell ref="E56:E57"/>
    <mergeCell ref="D20:D21"/>
    <mergeCell ref="D14:D16"/>
    <mergeCell ref="E14:E16"/>
    <mergeCell ref="F14:F16"/>
    <mergeCell ref="G14:G16"/>
    <mergeCell ref="E88:E89"/>
    <mergeCell ref="F88:F89"/>
    <mergeCell ref="C61:C66"/>
    <mergeCell ref="E30:E32"/>
    <mergeCell ref="D56:D57"/>
    <mergeCell ref="D59:D60"/>
    <mergeCell ref="M17:M18"/>
    <mergeCell ref="F61:F63"/>
    <mergeCell ref="F64:F66"/>
    <mergeCell ref="L81:L86"/>
    <mergeCell ref="F79:F80"/>
    <mergeCell ref="G88:G89"/>
    <mergeCell ref="G79:G80"/>
    <mergeCell ref="F74:F75"/>
    <mergeCell ref="C78:C80"/>
    <mergeCell ref="R98:R103"/>
    <mergeCell ref="D88:D89"/>
    <mergeCell ref="L8:L13"/>
    <mergeCell ref="D49:D52"/>
    <mergeCell ref="D53:D55"/>
    <mergeCell ref="L39:L40"/>
    <mergeCell ref="M39:M40"/>
    <mergeCell ref="D43:D45"/>
    <mergeCell ref="E43:E45"/>
    <mergeCell ref="F41:F42"/>
    <mergeCell ref="E41:E42"/>
    <mergeCell ref="G41:G42"/>
    <mergeCell ref="F39:F40"/>
    <mergeCell ref="E39:E40"/>
    <mergeCell ref="D39:D40"/>
    <mergeCell ref="M36:M38"/>
    <mergeCell ref="M41:M42"/>
    <mergeCell ref="E53:E55"/>
    <mergeCell ref="F53:F55"/>
    <mergeCell ref="M30:M32"/>
    <mergeCell ref="M33:M35"/>
    <mergeCell ref="E33:E35"/>
    <mergeCell ref="G36:G38"/>
    <mergeCell ref="G51:G52"/>
    <mergeCell ref="R74:R75"/>
    <mergeCell ref="P53:P55"/>
    <mergeCell ref="R41:R42"/>
    <mergeCell ref="D112:F113"/>
    <mergeCell ref="V61:V66"/>
    <mergeCell ref="E61:E66"/>
    <mergeCell ref="D61:D66"/>
    <mergeCell ref="V74:V75"/>
    <mergeCell ref="M81:M86"/>
    <mergeCell ref="O61:O66"/>
    <mergeCell ref="M61:M66"/>
    <mergeCell ref="N61:N66"/>
    <mergeCell ref="N81:N86"/>
    <mergeCell ref="O81:O86"/>
    <mergeCell ref="N74:N75"/>
    <mergeCell ref="O74:O75"/>
    <mergeCell ref="P74:P75"/>
    <mergeCell ref="Q74:Q75"/>
    <mergeCell ref="E79:E80"/>
    <mergeCell ref="N79:N80"/>
    <mergeCell ref="O79:O80"/>
    <mergeCell ref="P79:P80"/>
    <mergeCell ref="Q79:Q80"/>
    <mergeCell ref="R61:R66"/>
    <mergeCell ref="M24:M25"/>
    <mergeCell ref="E24:E25"/>
    <mergeCell ref="G22:G29"/>
    <mergeCell ref="F24:F25"/>
    <mergeCell ref="D24:D25"/>
    <mergeCell ref="D27:D28"/>
    <mergeCell ref="C22:C29"/>
    <mergeCell ref="E27:E28"/>
    <mergeCell ref="F20:F21"/>
    <mergeCell ref="L20:L21"/>
    <mergeCell ref="M27:M28"/>
    <mergeCell ref="O36:O38"/>
    <mergeCell ref="O53:O55"/>
    <mergeCell ref="Q49:Q52"/>
    <mergeCell ref="O41:O42"/>
    <mergeCell ref="O43:O45"/>
    <mergeCell ref="W36:W38"/>
    <mergeCell ref="W41:W42"/>
    <mergeCell ref="W43:W45"/>
    <mergeCell ref="W61:W66"/>
    <mergeCell ref="V49:V58"/>
    <mergeCell ref="V36:V38"/>
    <mergeCell ref="V41:V42"/>
    <mergeCell ref="W59:W60"/>
    <mergeCell ref="R36:R38"/>
    <mergeCell ref="R49:R52"/>
    <mergeCell ref="W39:W40"/>
    <mergeCell ref="R39:R40"/>
    <mergeCell ref="Q43:Q45"/>
    <mergeCell ref="W49:W58"/>
    <mergeCell ref="V43:V45"/>
    <mergeCell ref="R56:R57"/>
    <mergeCell ref="P43:P45"/>
    <mergeCell ref="P59:P60"/>
    <mergeCell ref="Q59:Q60"/>
    <mergeCell ref="N24:N25"/>
    <mergeCell ref="O24:O25"/>
    <mergeCell ref="O33:O35"/>
    <mergeCell ref="Q30:Q32"/>
    <mergeCell ref="R30:R32"/>
    <mergeCell ref="Q24:Q25"/>
    <mergeCell ref="P27:P28"/>
    <mergeCell ref="Q27:Q28"/>
    <mergeCell ref="P30:P32"/>
    <mergeCell ref="R24:R25"/>
    <mergeCell ref="Q33:Q35"/>
    <mergeCell ref="P33:P35"/>
    <mergeCell ref="N33:N35"/>
    <mergeCell ref="R33:R35"/>
    <mergeCell ref="Z5:Z7"/>
    <mergeCell ref="X20:X21"/>
    <mergeCell ref="V22:V29"/>
    <mergeCell ref="V30:V35"/>
    <mergeCell ref="X30:X35"/>
    <mergeCell ref="W30:W35"/>
    <mergeCell ref="Y5:Y7"/>
    <mergeCell ref="X22:X29"/>
    <mergeCell ref="W22:W29"/>
    <mergeCell ref="X8:X13"/>
    <mergeCell ref="V20:V21"/>
    <mergeCell ref="W20:W21"/>
    <mergeCell ref="P24:P25"/>
    <mergeCell ref="R27:R28"/>
    <mergeCell ref="V39:V40"/>
    <mergeCell ref="X43:X45"/>
    <mergeCell ref="B5:B7"/>
    <mergeCell ref="C5:C7"/>
    <mergeCell ref="E5:E7"/>
    <mergeCell ref="F5:F7"/>
    <mergeCell ref="G5:G7"/>
    <mergeCell ref="H6:H7"/>
    <mergeCell ref="I6:I7"/>
    <mergeCell ref="P6:R6"/>
    <mergeCell ref="S6:U6"/>
    <mergeCell ref="J6:J7"/>
    <mergeCell ref="K6:K7"/>
    <mergeCell ref="N6:N7"/>
    <mergeCell ref="O6:O7"/>
    <mergeCell ref="X5:X7"/>
    <mergeCell ref="V5:V7"/>
    <mergeCell ref="W5:W7"/>
    <mergeCell ref="P36:P38"/>
    <mergeCell ref="Q36:Q38"/>
    <mergeCell ref="P41:P42"/>
    <mergeCell ref="R43:R45"/>
    <mergeCell ref="B49:B58"/>
    <mergeCell ref="C49:C58"/>
    <mergeCell ref="B43:B45"/>
    <mergeCell ref="E49:E52"/>
    <mergeCell ref="B69:B73"/>
    <mergeCell ref="C69:C73"/>
    <mergeCell ref="D6:D7"/>
    <mergeCell ref="L6:L7"/>
    <mergeCell ref="B74:B75"/>
    <mergeCell ref="C74:C75"/>
    <mergeCell ref="G74:G75"/>
    <mergeCell ref="E74:E75"/>
    <mergeCell ref="B59:B60"/>
    <mergeCell ref="C59:C60"/>
    <mergeCell ref="E59:E60"/>
    <mergeCell ref="F59:F60"/>
    <mergeCell ref="L43:L45"/>
    <mergeCell ref="B20:B21"/>
    <mergeCell ref="E20:E21"/>
    <mergeCell ref="C20:C21"/>
    <mergeCell ref="G20:G21"/>
    <mergeCell ref="F27:F28"/>
    <mergeCell ref="L24:L25"/>
    <mergeCell ref="B22:B29"/>
    <mergeCell ref="B106:B107"/>
    <mergeCell ref="C106:C107"/>
    <mergeCell ref="F106:F107"/>
    <mergeCell ref="G106:G107"/>
    <mergeCell ref="B95:B97"/>
    <mergeCell ref="C95:C97"/>
    <mergeCell ref="F96:F97"/>
    <mergeCell ref="G95:G97"/>
    <mergeCell ref="G98:G103"/>
    <mergeCell ref="F98:F99"/>
    <mergeCell ref="F100:F101"/>
    <mergeCell ref="F102:F103"/>
    <mergeCell ref="B98:B105"/>
    <mergeCell ref="C98:C105"/>
    <mergeCell ref="E104:E105"/>
    <mergeCell ref="D104:D105"/>
    <mergeCell ref="D98:D103"/>
    <mergeCell ref="E98:E103"/>
    <mergeCell ref="D95:D96"/>
    <mergeCell ref="E95:E96"/>
    <mergeCell ref="B81:B86"/>
    <mergeCell ref="E81:E86"/>
    <mergeCell ref="C81:C86"/>
    <mergeCell ref="B36:B38"/>
    <mergeCell ref="E36:E38"/>
    <mergeCell ref="F36:F38"/>
    <mergeCell ref="L41:L42"/>
    <mergeCell ref="L36:L38"/>
    <mergeCell ref="B30:B35"/>
    <mergeCell ref="F30:F35"/>
    <mergeCell ref="G30:G35"/>
    <mergeCell ref="D30:D32"/>
    <mergeCell ref="D33:D35"/>
    <mergeCell ref="C36:C38"/>
    <mergeCell ref="D36:D38"/>
    <mergeCell ref="D41:D42"/>
    <mergeCell ref="L33:L35"/>
    <mergeCell ref="B39:B40"/>
    <mergeCell ref="C41:C42"/>
    <mergeCell ref="C30:C35"/>
    <mergeCell ref="C39:C40"/>
    <mergeCell ref="B76:B77"/>
    <mergeCell ref="B61:B66"/>
    <mergeCell ref="G61:G66"/>
    <mergeCell ref="Q95:Q96"/>
    <mergeCell ref="L53:L55"/>
    <mergeCell ref="L56:L57"/>
    <mergeCell ref="M53:M55"/>
    <mergeCell ref="N98:N103"/>
    <mergeCell ref="J95:J96"/>
    <mergeCell ref="L95:L96"/>
    <mergeCell ref="K95:K96"/>
    <mergeCell ref="M95:M96"/>
    <mergeCell ref="N95:N96"/>
    <mergeCell ref="P61:P66"/>
    <mergeCell ref="L74:L75"/>
    <mergeCell ref="K74:K75"/>
    <mergeCell ref="M98:M103"/>
    <mergeCell ref="L104:L105"/>
    <mergeCell ref="N104:N105"/>
    <mergeCell ref="O104:O105"/>
    <mergeCell ref="P104:P105"/>
    <mergeCell ref="F104:F105"/>
    <mergeCell ref="G104:G105"/>
    <mergeCell ref="M6:M7"/>
    <mergeCell ref="X36:X38"/>
    <mergeCell ref="R20:R21"/>
    <mergeCell ref="N30:N32"/>
    <mergeCell ref="L30:L32"/>
    <mergeCell ref="O30:O32"/>
    <mergeCell ref="L27:L28"/>
    <mergeCell ref="N27:N28"/>
    <mergeCell ref="X49:X58"/>
    <mergeCell ref="M43:M45"/>
    <mergeCell ref="P20:P21"/>
    <mergeCell ref="Q20:Q21"/>
    <mergeCell ref="O27:O28"/>
    <mergeCell ref="O20:O21"/>
    <mergeCell ref="N36:N38"/>
    <mergeCell ref="O98:O103"/>
    <mergeCell ref="P98:P103"/>
    <mergeCell ref="Q98:Q103"/>
    <mergeCell ref="X98:X105"/>
    <mergeCell ref="W95:W97"/>
    <mergeCell ref="W98:W105"/>
    <mergeCell ref="M104:M105"/>
    <mergeCell ref="S84:S86"/>
    <mergeCell ref="U84:U86"/>
    <mergeCell ref="R53:R55"/>
    <mergeCell ref="N59:N60"/>
    <mergeCell ref="M56:M57"/>
    <mergeCell ref="N56:N57"/>
    <mergeCell ref="O56:O57"/>
    <mergeCell ref="O59:O60"/>
    <mergeCell ref="M59:M60"/>
    <mergeCell ref="M74:M75"/>
    <mergeCell ref="W69:W73"/>
    <mergeCell ref="P56:P57"/>
    <mergeCell ref="V76:V77"/>
    <mergeCell ref="R59:R60"/>
    <mergeCell ref="W76:W77"/>
    <mergeCell ref="N53:N55"/>
    <mergeCell ref="R104:R105"/>
    <mergeCell ref="Q104:Q105"/>
    <mergeCell ref="T91:T92"/>
    <mergeCell ref="U91:U93"/>
    <mergeCell ref="W106:W107"/>
    <mergeCell ref="X106:X107"/>
    <mergeCell ref="X95:X97"/>
    <mergeCell ref="V95:V97"/>
    <mergeCell ref="V98:V105"/>
    <mergeCell ref="V106:V107"/>
    <mergeCell ref="L14:L16"/>
    <mergeCell ref="M14:M16"/>
    <mergeCell ref="N14:N16"/>
    <mergeCell ref="O14:O16"/>
    <mergeCell ref="P14:P16"/>
    <mergeCell ref="Q14:Q16"/>
    <mergeCell ref="R14:R16"/>
    <mergeCell ref="V14:V19"/>
    <mergeCell ref="W14:W19"/>
    <mergeCell ref="X14:X19"/>
    <mergeCell ref="R17:R18"/>
    <mergeCell ref="Q17:Q18"/>
    <mergeCell ref="P17:P18"/>
    <mergeCell ref="N17:N18"/>
    <mergeCell ref="O17:O18"/>
    <mergeCell ref="L17:L18"/>
    <mergeCell ref="L98:L103"/>
    <mergeCell ref="X41:X42"/>
    <mergeCell ref="Y84:Y86"/>
    <mergeCell ref="Z84:Z86"/>
    <mergeCell ref="F90:F91"/>
    <mergeCell ref="X88:X89"/>
    <mergeCell ref="V81:V86"/>
    <mergeCell ref="W81:W86"/>
    <mergeCell ref="X81:X86"/>
    <mergeCell ref="Z91:Z93"/>
    <mergeCell ref="P88:P89"/>
    <mergeCell ref="Q88:Q89"/>
    <mergeCell ref="I84:I86"/>
    <mergeCell ref="K84:K86"/>
    <mergeCell ref="V88:V89"/>
    <mergeCell ref="W88:W89"/>
    <mergeCell ref="G90:G93"/>
    <mergeCell ref="H91:H93"/>
    <mergeCell ref="Y91:Y93"/>
    <mergeCell ref="I91:I93"/>
    <mergeCell ref="J91:J93"/>
    <mergeCell ref="L90:L93"/>
    <mergeCell ref="M90:M93"/>
    <mergeCell ref="N90:N93"/>
    <mergeCell ref="O90:O93"/>
    <mergeCell ref="P90:P93"/>
    <mergeCell ref="O95:O96"/>
    <mergeCell ref="P95:P96"/>
    <mergeCell ref="S91:S93"/>
    <mergeCell ref="B8:B12"/>
    <mergeCell ref="R81:R86"/>
    <mergeCell ref="P81:P86"/>
    <mergeCell ref="Q81:Q86"/>
    <mergeCell ref="C14:C19"/>
    <mergeCell ref="B14:B19"/>
    <mergeCell ref="D17:D18"/>
    <mergeCell ref="E17:E18"/>
    <mergeCell ref="F17:F18"/>
    <mergeCell ref="G17:G18"/>
    <mergeCell ref="N20:N21"/>
    <mergeCell ref="F43:F44"/>
    <mergeCell ref="G43:G45"/>
    <mergeCell ref="D81:D86"/>
    <mergeCell ref="B41:B42"/>
    <mergeCell ref="C43:C45"/>
    <mergeCell ref="R95:R96"/>
    <mergeCell ref="N49:N52"/>
    <mergeCell ref="O49:O52"/>
    <mergeCell ref="P49:P52"/>
    <mergeCell ref="L79:L80"/>
    <mergeCell ref="X39:X40"/>
    <mergeCell ref="K39:K40"/>
    <mergeCell ref="N39:N40"/>
    <mergeCell ref="O39:O40"/>
    <mergeCell ref="P39:P40"/>
    <mergeCell ref="Q39:Q40"/>
    <mergeCell ref="G39:G40"/>
    <mergeCell ref="L49:L52"/>
    <mergeCell ref="M49:M52"/>
    <mergeCell ref="N41:N42"/>
    <mergeCell ref="N43:N45"/>
    <mergeCell ref="R90:R93"/>
    <mergeCell ref="X61:X66"/>
    <mergeCell ref="X76:X77"/>
    <mergeCell ref="X74:X75"/>
    <mergeCell ref="X69:X73"/>
    <mergeCell ref="O88:O89"/>
    <mergeCell ref="Q61:Q66"/>
    <mergeCell ref="E90:E93"/>
    <mergeCell ref="F49:F52"/>
    <mergeCell ref="J84:J86"/>
    <mergeCell ref="X59:X60"/>
    <mergeCell ref="L59:L60"/>
    <mergeCell ref="G59:G60"/>
    <mergeCell ref="V78:V80"/>
    <mergeCell ref="W78:W80"/>
    <mergeCell ref="X78:X80"/>
    <mergeCell ref="K90:K93"/>
    <mergeCell ref="Q90:Q93"/>
    <mergeCell ref="F56:F57"/>
    <mergeCell ref="G56:G57"/>
    <mergeCell ref="G53:G55"/>
    <mergeCell ref="W74:W75"/>
    <mergeCell ref="V69:V73"/>
    <mergeCell ref="V59:V60"/>
    <mergeCell ref="B1:AK1"/>
    <mergeCell ref="B2:AK2"/>
    <mergeCell ref="B3:AK3"/>
    <mergeCell ref="B88:B89"/>
    <mergeCell ref="C88:C89"/>
    <mergeCell ref="C90:C93"/>
    <mergeCell ref="B90:B93"/>
    <mergeCell ref="C76:C77"/>
    <mergeCell ref="Q41:Q42"/>
    <mergeCell ref="R79:R80"/>
    <mergeCell ref="R88:R89"/>
    <mergeCell ref="L88:L89"/>
    <mergeCell ref="B78:B80"/>
    <mergeCell ref="N88:N89"/>
    <mergeCell ref="M79:M80"/>
    <mergeCell ref="K79:K80"/>
    <mergeCell ref="Q53:Q55"/>
    <mergeCell ref="Q56:Q57"/>
    <mergeCell ref="L61:L66"/>
    <mergeCell ref="D90:D93"/>
    <mergeCell ref="T85:T86"/>
    <mergeCell ref="V90:V93"/>
    <mergeCell ref="W90:W93"/>
    <mergeCell ref="X90:X93"/>
  </mergeCells>
  <conditionalFormatting sqref="R8 R33 R41 R43 R87:R88 R90 R104 R94:R95 R106:R107 R67:R74 R29:R30 R17 R22:R24 R26:R27 R47:R49 R58:R59 R61:R65 R19:R20 R14 R76:R79 R97:R98">
    <cfRule type="cellIs" dxfId="37" priority="160" operator="between">
      <formula>60</formula>
      <formula>100</formula>
    </cfRule>
    <cfRule type="cellIs" dxfId="36" priority="161" operator="between">
      <formula>30</formula>
      <formula>"59.99"</formula>
    </cfRule>
    <cfRule type="cellIs" dxfId="35" priority="162" operator="between">
      <formula>15</formula>
      <formula>299999</formula>
    </cfRule>
    <cfRule type="cellIs" dxfId="34" priority="163" operator="between">
      <formula>5</formula>
      <formula>149999</formula>
    </cfRule>
    <cfRule type="cellIs" dxfId="33" priority="164" operator="lessThan">
      <formula>5</formula>
    </cfRule>
  </conditionalFormatting>
  <conditionalFormatting sqref="R36">
    <cfRule type="cellIs" dxfId="32" priority="55" operator="between">
      <formula>60</formula>
      <formula>100</formula>
    </cfRule>
    <cfRule type="cellIs" dxfId="31" priority="56" operator="between">
      <formula>30</formula>
      <formula>"59.99"</formula>
    </cfRule>
    <cfRule type="cellIs" dxfId="30" priority="57" operator="between">
      <formula>15</formula>
      <formula>299999</formula>
    </cfRule>
    <cfRule type="cellIs" dxfId="29" priority="58" operator="between">
      <formula>5</formula>
      <formula>149999</formula>
    </cfRule>
    <cfRule type="cellIs" dxfId="28" priority="59" operator="lessThan">
      <formula>5</formula>
    </cfRule>
  </conditionalFormatting>
  <conditionalFormatting sqref="R46">
    <cfRule type="cellIs" dxfId="27" priority="45" operator="between">
      <formula>60</formula>
      <formula>100</formula>
    </cfRule>
    <cfRule type="cellIs" dxfId="26" priority="46" operator="between">
      <formula>30</formula>
      <formula>"59.99"</formula>
    </cfRule>
    <cfRule type="cellIs" dxfId="25" priority="47" operator="between">
      <formula>15</formula>
      <formula>299999</formula>
    </cfRule>
    <cfRule type="cellIs" dxfId="24" priority="48" operator="between">
      <formula>5</formula>
      <formula>149999</formula>
    </cfRule>
    <cfRule type="cellIs" dxfId="23" priority="49" operator="lessThan">
      <formula>5</formula>
    </cfRule>
  </conditionalFormatting>
  <conditionalFormatting sqref="R53">
    <cfRule type="cellIs" dxfId="22" priority="35" operator="between">
      <formula>60</formula>
      <formula>100</formula>
    </cfRule>
    <cfRule type="cellIs" dxfId="21" priority="36" operator="between">
      <formula>30</formula>
      <formula>"59.99"</formula>
    </cfRule>
    <cfRule type="cellIs" dxfId="20" priority="37" operator="between">
      <formula>15</formula>
      <formula>299999</formula>
    </cfRule>
    <cfRule type="cellIs" dxfId="19" priority="38" operator="between">
      <formula>5</formula>
      <formula>149999</formula>
    </cfRule>
    <cfRule type="cellIs" dxfId="18" priority="39" operator="lessThan">
      <formula>5</formula>
    </cfRule>
  </conditionalFormatting>
  <conditionalFormatting sqref="R56">
    <cfRule type="cellIs" dxfId="17" priority="30" operator="between">
      <formula>60</formula>
      <formula>100</formula>
    </cfRule>
    <cfRule type="cellIs" dxfId="16" priority="31" operator="between">
      <formula>30</formula>
      <formula>"59.99"</formula>
    </cfRule>
    <cfRule type="cellIs" dxfId="15" priority="32" operator="between">
      <formula>15</formula>
      <formula>299999</formula>
    </cfRule>
    <cfRule type="cellIs" dxfId="14" priority="33" operator="between">
      <formula>5</formula>
      <formula>149999</formula>
    </cfRule>
    <cfRule type="cellIs" dxfId="13" priority="34" operator="lessThan">
      <formula>5</formula>
    </cfRule>
  </conditionalFormatting>
  <conditionalFormatting sqref="R81">
    <cfRule type="cellIs" dxfId="12" priority="20" operator="between">
      <formula>60</formula>
      <formula>100</formula>
    </cfRule>
    <cfRule type="cellIs" dxfId="11" priority="21" operator="between">
      <formula>30</formula>
      <formula>"59.99"</formula>
    </cfRule>
    <cfRule type="cellIs" dxfId="10" priority="22" operator="between">
      <formula>15</formula>
      <formula>299999</formula>
    </cfRule>
    <cfRule type="cellIs" dxfId="9" priority="23" operator="between">
      <formula>5</formula>
      <formula>149999</formula>
    </cfRule>
    <cfRule type="cellIs" dxfId="8" priority="24" operator="lessThan">
      <formula>5</formula>
    </cfRule>
  </conditionalFormatting>
  <conditionalFormatting sqref="R39">
    <cfRule type="cellIs" dxfId="7" priority="5" operator="between">
      <formula>60</formula>
      <formula>100</formula>
    </cfRule>
    <cfRule type="cellIs" dxfId="6" priority="6" operator="between">
      <formula>30</formula>
      <formula>"59.99"</formula>
    </cfRule>
    <cfRule type="cellIs" dxfId="5" priority="7" operator="between">
      <formula>15</formula>
      <formula>299999</formula>
    </cfRule>
    <cfRule type="cellIs" dxfId="4" priority="8" operator="between">
      <formula>5</formula>
      <formula>149999</formula>
    </cfRule>
    <cfRule type="cellIs" dxfId="3" priority="9" operator="lessThan">
      <formula>5</formula>
    </cfRule>
  </conditionalFormatting>
  <conditionalFormatting sqref="AJ92:AJ107 AJ8:AJ90">
    <cfRule type="containsText" dxfId="2" priority="1" operator="containsText" text="INEFECTIVO">
      <formula>NOT(ISERROR(SEARCH("INEFECTIVO",AJ8)))</formula>
    </cfRule>
    <cfRule type="containsText" dxfId="1" priority="2" operator="containsText" text="DEFICIENTE">
      <formula>NOT(ISERROR(SEARCH("DEFICIENTE",AJ8)))</formula>
    </cfRule>
    <cfRule type="containsText" dxfId="0" priority="3" operator="containsText" text="EFECTIVO">
      <formula>NOT(ISERROR(SEARCH("EFECTIVO",AJ8)))</formula>
    </cfRule>
  </conditionalFormatting>
  <dataValidations count="2">
    <dataValidation type="list" allowBlank="1" showInputMessage="1" showErrorMessage="1" sqref="S94:S107 S36:S84 S87:S91 S8:S32" xr:uid="{00000000-0002-0000-0200-000000000000}">
      <formula1>$AI$8:$AI$20</formula1>
    </dataValidation>
    <dataValidation type="list" allowBlank="1" showInputMessage="1" showErrorMessage="1" sqref="S33:S35" xr:uid="{00000000-0002-0000-0200-000001000000}">
      <formula1>#REF!</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4000000}">
          <x14:formula1>
            <xm:f>'Metodología RC'!$J$224:$J$243</xm:f>
          </x14:formula1>
          <xm:sqref>K81:K84 K76:K79 J97:K107 K87:K90 J87:J91 J94:K95 K8:K38 J8:J84 K42:K74</xm:sqref>
        </x14:dataValidation>
        <x14:dataValidation type="list" allowBlank="1" showInputMessage="1" showErrorMessage="1" xr:uid="{00000000-0002-0000-0200-000005000000}">
          <x14:formula1>
            <xm:f>'Metodología RC'!$C$212:$E$212</xm:f>
          </x14:formula1>
          <xm:sqref>I94:I107 I87:I91 I8:I84</xm:sqref>
        </x14:dataValidation>
        <x14:dataValidation type="list" allowBlank="1" showInputMessage="1" showErrorMessage="1" xr:uid="{288FFBB8-DE1F-497E-B4E9-1C81890ACB2E}">
          <x14:formula1>
            <xm:f>'D:\C.I.-2018\C.I._PAAC_Plan_Anticorrup_seguim-DDT\[Mapa de riesgos de CORRUPCIÓN 2018_30082018_V2_CO.xlsx]Metodología RC'!#REF!</xm:f>
          </x14:formula1>
          <xm:sqref>AA8:AA15 AA90:AA91</xm:sqref>
        </x14:dataValidation>
        <x14:dataValidation type="list" allowBlank="1" showInputMessage="1" showErrorMessage="1" xr:uid="{C5D742FC-4250-40F3-95C8-986A11E221B9}">
          <x14:formula1>
            <xm:f>'D:\2018\[Copia de CORRUPCIÓN 2018.xlsx]Metodología RC'!#REF!</xm:f>
          </x14:formula1>
          <xm:sqref>AA74:AA75 AA46:AA58 AA88:AA89 AA94 AA81:AA84</xm:sqref>
        </x14:dataValidation>
        <x14:dataValidation type="list" allowBlank="1" showInputMessage="1" showErrorMessage="1" xr:uid="{00000000-0002-0000-0200-000006000000}">
          <x14:formula1>
            <xm:f>CPR!A$2:A$57</xm:f>
          </x14:formula1>
          <xm:sqref>B98 B46:B49 B43 B14 B22 B20 B30 B94:B95 B106 B90 B87:B88 B81 B74 B76 B78 B67:B69 B59 B61:B65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6"/>
  <sheetViews>
    <sheetView topLeftCell="A30" workbookViewId="0">
      <selection activeCell="D20" sqref="D20"/>
    </sheetView>
  </sheetViews>
  <sheetFormatPr baseColWidth="10" defaultRowHeight="15" x14ac:dyDescent="0.25"/>
  <sheetData>
    <row r="1" spans="1:2" x14ac:dyDescent="0.25">
      <c r="A1" t="s">
        <v>453</v>
      </c>
      <c r="B1" t="s">
        <v>558</v>
      </c>
    </row>
    <row r="2" spans="1:2" x14ac:dyDescent="0.25">
      <c r="A2" t="s">
        <v>391</v>
      </c>
      <c r="B2" t="s">
        <v>559</v>
      </c>
    </row>
    <row r="3" spans="1:2" x14ac:dyDescent="0.25">
      <c r="A3" t="s">
        <v>489</v>
      </c>
      <c r="B3" t="s">
        <v>560</v>
      </c>
    </row>
    <row r="4" spans="1:2" x14ac:dyDescent="0.25">
      <c r="A4" t="s">
        <v>476</v>
      </c>
      <c r="B4" s="71" t="s">
        <v>561</v>
      </c>
    </row>
    <row r="5" spans="1:2" x14ac:dyDescent="0.25">
      <c r="A5" t="s">
        <v>520</v>
      </c>
      <c r="B5" s="71" t="s">
        <v>562</v>
      </c>
    </row>
    <row r="6" spans="1:2" x14ac:dyDescent="0.25">
      <c r="A6" t="s">
        <v>528</v>
      </c>
      <c r="B6" s="71" t="s">
        <v>563</v>
      </c>
    </row>
    <row r="7" spans="1:2" x14ac:dyDescent="0.25">
      <c r="A7" t="s">
        <v>480</v>
      </c>
      <c r="B7" s="71" t="s">
        <v>564</v>
      </c>
    </row>
    <row r="8" spans="1:2" x14ac:dyDescent="0.25">
      <c r="A8" t="s">
        <v>396</v>
      </c>
      <c r="B8" s="71" t="s">
        <v>565</v>
      </c>
    </row>
    <row r="9" spans="1:2" x14ac:dyDescent="0.25">
      <c r="A9" t="s">
        <v>536</v>
      </c>
      <c r="B9" s="71" t="s">
        <v>566</v>
      </c>
    </row>
    <row r="10" spans="1:2" x14ac:dyDescent="0.25">
      <c r="A10" t="s">
        <v>474</v>
      </c>
      <c r="B10" s="71" t="s">
        <v>567</v>
      </c>
    </row>
    <row r="11" spans="1:2" x14ac:dyDescent="0.25">
      <c r="A11" t="s">
        <v>545</v>
      </c>
      <c r="B11" s="71" t="s">
        <v>568</v>
      </c>
    </row>
    <row r="12" spans="1:2" x14ac:dyDescent="0.25">
      <c r="A12" t="s">
        <v>525</v>
      </c>
      <c r="B12" s="71" t="s">
        <v>569</v>
      </c>
    </row>
    <row r="13" spans="1:2" x14ac:dyDescent="0.25">
      <c r="A13" t="s">
        <v>531</v>
      </c>
      <c r="B13" s="71" t="s">
        <v>570</v>
      </c>
    </row>
    <row r="14" spans="1:2" x14ac:dyDescent="0.25">
      <c r="A14" t="s">
        <v>471</v>
      </c>
      <c r="B14" s="71" t="s">
        <v>571</v>
      </c>
    </row>
    <row r="15" spans="1:2" x14ac:dyDescent="0.25">
      <c r="A15" t="s">
        <v>540</v>
      </c>
      <c r="B15" s="71" t="s">
        <v>572</v>
      </c>
    </row>
    <row r="16" spans="1:2" x14ac:dyDescent="0.25">
      <c r="A16" t="s">
        <v>420</v>
      </c>
      <c r="B16" s="71" t="s">
        <v>573</v>
      </c>
    </row>
    <row r="17" spans="1:2" x14ac:dyDescent="0.25">
      <c r="A17" t="s">
        <v>478</v>
      </c>
      <c r="B17" s="71" t="s">
        <v>574</v>
      </c>
    </row>
    <row r="18" spans="1:2" x14ac:dyDescent="0.25">
      <c r="A18" t="s">
        <v>402</v>
      </c>
      <c r="B18" s="71" t="s">
        <v>575</v>
      </c>
    </row>
    <row r="19" spans="1:2" x14ac:dyDescent="0.25">
      <c r="A19" t="s">
        <v>537</v>
      </c>
      <c r="B19" s="71" t="s">
        <v>576</v>
      </c>
    </row>
    <row r="20" spans="1:2" x14ac:dyDescent="0.25">
      <c r="A20" t="s">
        <v>406</v>
      </c>
      <c r="B20" s="71" t="s">
        <v>577</v>
      </c>
    </row>
    <row r="21" spans="1:2" x14ac:dyDescent="0.25">
      <c r="A21" t="s">
        <v>450</v>
      </c>
      <c r="B21" s="71" t="s">
        <v>578</v>
      </c>
    </row>
    <row r="22" spans="1:2" x14ac:dyDescent="0.25">
      <c r="A22" t="s">
        <v>511</v>
      </c>
      <c r="B22" s="71" t="s">
        <v>579</v>
      </c>
    </row>
    <row r="23" spans="1:2" x14ac:dyDescent="0.25">
      <c r="A23" t="s">
        <v>449</v>
      </c>
      <c r="B23" s="71" t="s">
        <v>580</v>
      </c>
    </row>
    <row r="24" spans="1:2" x14ac:dyDescent="0.25">
      <c r="A24" t="s">
        <v>448</v>
      </c>
      <c r="B24" s="71" t="s">
        <v>581</v>
      </c>
    </row>
    <row r="25" spans="1:2" x14ac:dyDescent="0.25">
      <c r="A25" t="s">
        <v>543</v>
      </c>
      <c r="B25" s="71" t="s">
        <v>582</v>
      </c>
    </row>
    <row r="26" spans="1:2" x14ac:dyDescent="0.25">
      <c r="A26" t="s">
        <v>544</v>
      </c>
      <c r="B26" s="71" t="s">
        <v>583</v>
      </c>
    </row>
    <row r="27" spans="1:2" x14ac:dyDescent="0.25">
      <c r="A27" t="s">
        <v>412</v>
      </c>
      <c r="B27" s="71" t="s">
        <v>584</v>
      </c>
    </row>
    <row r="28" spans="1:2" x14ac:dyDescent="0.25">
      <c r="A28" t="s">
        <v>415</v>
      </c>
      <c r="B28" s="71" t="s">
        <v>585</v>
      </c>
    </row>
    <row r="29" spans="1:2" x14ac:dyDescent="0.25">
      <c r="A29" t="s">
        <v>516</v>
      </c>
      <c r="B29" s="71" t="s">
        <v>586</v>
      </c>
    </row>
    <row r="30" spans="1:2" x14ac:dyDescent="0.25">
      <c r="A30" t="s">
        <v>477</v>
      </c>
      <c r="B30" s="71" t="s">
        <v>587</v>
      </c>
    </row>
    <row r="31" spans="1:2" x14ac:dyDescent="0.25">
      <c r="A31" t="s">
        <v>501</v>
      </c>
      <c r="B31" s="71" t="s">
        <v>588</v>
      </c>
    </row>
    <row r="32" spans="1:2" x14ac:dyDescent="0.25">
      <c r="A32" t="s">
        <v>524</v>
      </c>
      <c r="B32" s="71" t="s">
        <v>589</v>
      </c>
    </row>
    <row r="33" spans="1:2" x14ac:dyDescent="0.25">
      <c r="A33" t="s">
        <v>442</v>
      </c>
      <c r="B33" s="71" t="s">
        <v>590</v>
      </c>
    </row>
    <row r="34" spans="1:2" x14ac:dyDescent="0.25">
      <c r="A34" t="s">
        <v>532</v>
      </c>
      <c r="B34" s="71" t="s">
        <v>591</v>
      </c>
    </row>
    <row r="35" spans="1:2" x14ac:dyDescent="0.25">
      <c r="A35" t="s">
        <v>502</v>
      </c>
      <c r="B35" s="71" t="s">
        <v>592</v>
      </c>
    </row>
    <row r="36" spans="1:2" x14ac:dyDescent="0.25">
      <c r="A36" t="s">
        <v>479</v>
      </c>
      <c r="B36" s="71" t="s">
        <v>593</v>
      </c>
    </row>
    <row r="37" spans="1:2" x14ac:dyDescent="0.25">
      <c r="A37" t="s">
        <v>447</v>
      </c>
      <c r="B37" s="71" t="s">
        <v>594</v>
      </c>
    </row>
    <row r="38" spans="1:2" x14ac:dyDescent="0.25">
      <c r="A38" t="s">
        <v>452</v>
      </c>
      <c r="B38" s="71" t="s">
        <v>595</v>
      </c>
    </row>
    <row r="39" spans="1:2" x14ac:dyDescent="0.25">
      <c r="A39" t="s">
        <v>426</v>
      </c>
      <c r="B39" s="71" t="s">
        <v>596</v>
      </c>
    </row>
    <row r="40" spans="1:2" x14ac:dyDescent="0.25">
      <c r="A40" t="s">
        <v>388</v>
      </c>
      <c r="B40" s="71" t="s">
        <v>597</v>
      </c>
    </row>
    <row r="41" spans="1:2" x14ac:dyDescent="0.25">
      <c r="A41" t="s">
        <v>542</v>
      </c>
      <c r="B41" s="71" t="s">
        <v>598</v>
      </c>
    </row>
    <row r="42" spans="1:2" x14ac:dyDescent="0.25">
      <c r="A42" t="s">
        <v>512</v>
      </c>
      <c r="B42" s="71" t="s">
        <v>599</v>
      </c>
    </row>
    <row r="43" spans="1:2" x14ac:dyDescent="0.25">
      <c r="A43" t="s">
        <v>485</v>
      </c>
      <c r="B43" s="71" t="s">
        <v>600</v>
      </c>
    </row>
    <row r="44" spans="1:2" x14ac:dyDescent="0.25">
      <c r="A44" t="s">
        <v>503</v>
      </c>
      <c r="B44" s="71" t="s">
        <v>601</v>
      </c>
    </row>
    <row r="45" spans="1:2" x14ac:dyDescent="0.25">
      <c r="A45" t="s">
        <v>451</v>
      </c>
      <c r="B45" s="71" t="s">
        <v>602</v>
      </c>
    </row>
    <row r="46" spans="1:2" x14ac:dyDescent="0.25">
      <c r="A46" t="s">
        <v>504</v>
      </c>
      <c r="B46" s="71" t="s">
        <v>603</v>
      </c>
    </row>
  </sheetData>
  <sortState ref="A1:A97">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1"/>
  <sheetViews>
    <sheetView workbookViewId="0">
      <selection activeCell="D14" sqref="D14"/>
    </sheetView>
  </sheetViews>
  <sheetFormatPr baseColWidth="10" defaultRowHeight="15" x14ac:dyDescent="0.25"/>
  <cols>
    <col min="1" max="1" width="50.7109375" customWidth="1"/>
    <col min="2" max="2" width="10.7109375" bestFit="1" customWidth="1"/>
    <col min="3" max="3" width="9.5703125" bestFit="1" customWidth="1"/>
    <col min="4" max="4" width="10.140625" bestFit="1" customWidth="1"/>
    <col min="9" max="9" width="14.7109375" bestFit="1" customWidth="1"/>
    <col min="10" max="11" width="5.7109375" customWidth="1"/>
    <col min="12" max="12" width="15.7109375" customWidth="1"/>
    <col min="13" max="14" width="5.7109375" customWidth="1"/>
    <col min="15" max="15" width="18" customWidth="1"/>
  </cols>
  <sheetData>
    <row r="1" spans="1:15" ht="66.75" customHeight="1" x14ac:dyDescent="0.25">
      <c r="A1" s="340" t="s">
        <v>186</v>
      </c>
      <c r="B1" s="341"/>
      <c r="C1" s="341"/>
      <c r="D1" s="341"/>
      <c r="E1" s="341"/>
      <c r="F1" s="341"/>
      <c r="G1" s="341"/>
      <c r="H1" s="342"/>
      <c r="I1" s="61" t="s">
        <v>457</v>
      </c>
      <c r="J1" s="343"/>
      <c r="K1" s="344"/>
      <c r="L1" s="344"/>
      <c r="M1" s="343"/>
      <c r="N1" s="344"/>
      <c r="O1" s="344"/>
    </row>
    <row r="2" spans="1:15" x14ac:dyDescent="0.25">
      <c r="A2" s="345" t="s">
        <v>1</v>
      </c>
      <c r="B2" s="347" t="s">
        <v>187</v>
      </c>
      <c r="C2" s="347"/>
      <c r="D2" s="347"/>
      <c r="E2" s="348" t="s">
        <v>191</v>
      </c>
      <c r="F2" s="348"/>
      <c r="G2" s="348"/>
      <c r="H2" s="349"/>
      <c r="I2" s="62"/>
      <c r="J2" s="350" t="s">
        <v>193</v>
      </c>
      <c r="K2" s="348"/>
      <c r="L2" s="348"/>
      <c r="M2" s="350" t="s">
        <v>193</v>
      </c>
      <c r="N2" s="348"/>
      <c r="O2" s="348"/>
    </row>
    <row r="3" spans="1:15" ht="15.75" thickBot="1" x14ac:dyDescent="0.3">
      <c r="A3" s="346"/>
      <c r="B3" s="63" t="s">
        <v>188</v>
      </c>
      <c r="C3" s="63" t="s">
        <v>189</v>
      </c>
      <c r="D3" s="63" t="s">
        <v>190</v>
      </c>
      <c r="E3" s="351" t="s">
        <v>192</v>
      </c>
      <c r="F3" s="351"/>
      <c r="G3" s="351"/>
      <c r="H3" s="352"/>
      <c r="I3" s="61"/>
      <c r="J3" s="64" t="s">
        <v>86</v>
      </c>
      <c r="K3" s="63" t="s">
        <v>87</v>
      </c>
      <c r="L3" s="63" t="s">
        <v>241</v>
      </c>
      <c r="M3" s="64" t="s">
        <v>86</v>
      </c>
      <c r="N3" s="63" t="s">
        <v>87</v>
      </c>
      <c r="O3" s="63" t="s">
        <v>241</v>
      </c>
    </row>
    <row r="4" spans="1:15" ht="30" customHeight="1" x14ac:dyDescent="0.25">
      <c r="A4" s="65"/>
      <c r="B4" s="66" t="s">
        <v>458</v>
      </c>
      <c r="C4" s="66"/>
      <c r="D4" s="66"/>
      <c r="E4" s="355" t="s">
        <v>459</v>
      </c>
      <c r="F4" s="355"/>
      <c r="G4" s="355"/>
      <c r="H4" s="355"/>
      <c r="I4" s="67">
        <v>15</v>
      </c>
      <c r="J4" s="67"/>
      <c r="K4" s="60"/>
      <c r="L4" s="68"/>
      <c r="M4" s="67"/>
      <c r="N4" s="60"/>
      <c r="O4" s="68"/>
    </row>
    <row r="5" spans="1:15" ht="30" customHeight="1" x14ac:dyDescent="0.25">
      <c r="A5" s="17"/>
      <c r="B5" s="69"/>
      <c r="C5" s="69"/>
      <c r="D5" s="69"/>
      <c r="E5" s="353" t="s">
        <v>195</v>
      </c>
      <c r="F5" s="353"/>
      <c r="G5" s="353"/>
      <c r="H5" s="353"/>
      <c r="I5" s="67">
        <v>5</v>
      </c>
      <c r="J5" s="67"/>
      <c r="K5" s="17"/>
      <c r="L5" s="17"/>
      <c r="M5" s="67"/>
      <c r="N5" s="17"/>
      <c r="O5" s="17"/>
    </row>
    <row r="6" spans="1:15" ht="30" customHeight="1" x14ac:dyDescent="0.25">
      <c r="A6" s="17"/>
      <c r="B6" s="69"/>
      <c r="C6" s="69"/>
      <c r="D6" s="69"/>
      <c r="E6" s="356" t="s">
        <v>196</v>
      </c>
      <c r="F6" s="356"/>
      <c r="G6" s="356"/>
      <c r="H6" s="356"/>
      <c r="I6" s="67">
        <v>15</v>
      </c>
      <c r="J6" s="67"/>
      <c r="K6" s="17"/>
      <c r="L6" s="68"/>
      <c r="M6" s="67"/>
      <c r="N6" s="17"/>
      <c r="O6" s="68"/>
    </row>
    <row r="7" spans="1:15" ht="30" customHeight="1" x14ac:dyDescent="0.25">
      <c r="A7" s="17"/>
      <c r="B7" s="69"/>
      <c r="C7" s="69"/>
      <c r="D7" s="69"/>
      <c r="E7" s="356" t="s">
        <v>197</v>
      </c>
      <c r="F7" s="356"/>
      <c r="G7" s="356"/>
      <c r="H7" s="356"/>
      <c r="I7" s="67">
        <v>10</v>
      </c>
      <c r="J7" s="67"/>
      <c r="K7" s="17"/>
      <c r="L7" s="68"/>
      <c r="M7" s="67"/>
      <c r="N7" s="17"/>
      <c r="O7" s="68"/>
    </row>
    <row r="8" spans="1:15" ht="30" customHeight="1" x14ac:dyDescent="0.25">
      <c r="A8" s="17"/>
      <c r="B8" s="69"/>
      <c r="C8" s="69"/>
      <c r="D8" s="69"/>
      <c r="E8" s="353" t="s">
        <v>198</v>
      </c>
      <c r="F8" s="353"/>
      <c r="G8" s="353"/>
      <c r="H8" s="353"/>
      <c r="I8" s="67">
        <v>15</v>
      </c>
      <c r="J8" s="67"/>
      <c r="K8" s="17"/>
      <c r="L8" s="17"/>
      <c r="M8" s="67"/>
      <c r="N8" s="17"/>
      <c r="O8" s="17"/>
    </row>
    <row r="9" spans="1:15" ht="30" customHeight="1" x14ac:dyDescent="0.25">
      <c r="A9" s="17"/>
      <c r="B9" s="69"/>
      <c r="C9" s="69"/>
      <c r="D9" s="69"/>
      <c r="E9" s="353" t="s">
        <v>199</v>
      </c>
      <c r="F9" s="353"/>
      <c r="G9" s="353"/>
      <c r="H9" s="353"/>
      <c r="I9" s="67">
        <v>10</v>
      </c>
      <c r="J9" s="67"/>
      <c r="K9" s="17"/>
      <c r="L9" s="68"/>
      <c r="M9" s="67"/>
      <c r="N9" s="17"/>
      <c r="O9" s="68"/>
    </row>
    <row r="10" spans="1:15" ht="30" customHeight="1" x14ac:dyDescent="0.25">
      <c r="A10" s="17"/>
      <c r="B10" s="69"/>
      <c r="C10" s="69"/>
      <c r="D10" s="69"/>
      <c r="E10" s="353" t="s">
        <v>200</v>
      </c>
      <c r="F10" s="353"/>
      <c r="G10" s="353"/>
      <c r="H10" s="353"/>
      <c r="I10" s="67">
        <v>30</v>
      </c>
      <c r="J10" s="67"/>
      <c r="K10" s="17"/>
      <c r="L10" s="17"/>
      <c r="M10" s="67"/>
      <c r="N10" s="17"/>
      <c r="O10" s="17"/>
    </row>
    <row r="11" spans="1:15" ht="31.5" x14ac:dyDescent="0.5">
      <c r="A11" s="354" t="s">
        <v>201</v>
      </c>
      <c r="B11" s="354"/>
      <c r="C11" s="354"/>
      <c r="D11" s="354"/>
      <c r="E11" s="354"/>
      <c r="F11" s="354"/>
      <c r="G11" s="354"/>
      <c r="H11" s="354"/>
      <c r="I11" s="70">
        <f>SUM(I4:I10)</f>
        <v>100</v>
      </c>
      <c r="J11" s="41"/>
      <c r="K11" s="17"/>
      <c r="L11" s="17"/>
      <c r="M11" s="41"/>
      <c r="N11" s="17"/>
      <c r="O11" s="17"/>
    </row>
  </sheetData>
  <mergeCells count="17">
    <mergeCell ref="E10:H10"/>
    <mergeCell ref="A11:H11"/>
    <mergeCell ref="E4:H4"/>
    <mergeCell ref="E5:H5"/>
    <mergeCell ref="E6:H6"/>
    <mergeCell ref="E7:H7"/>
    <mergeCell ref="E8:H8"/>
    <mergeCell ref="E9:H9"/>
    <mergeCell ref="A1:H1"/>
    <mergeCell ref="J1:L1"/>
    <mergeCell ref="M1:O1"/>
    <mergeCell ref="A2:A3"/>
    <mergeCell ref="B2:D2"/>
    <mergeCell ref="E2:H2"/>
    <mergeCell ref="J2:L2"/>
    <mergeCell ref="M2:O2"/>
    <mergeCell ref="E3:H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97"/>
  <sheetViews>
    <sheetView topLeftCell="A64" workbookViewId="0">
      <selection activeCell="B1" sqref="B1:B237"/>
    </sheetView>
  </sheetViews>
  <sheetFormatPr baseColWidth="10" defaultRowHeight="15" x14ac:dyDescent="0.25"/>
  <sheetData>
    <row r="1" spans="1:2" x14ac:dyDescent="0.25">
      <c r="A1" t="s">
        <v>464</v>
      </c>
      <c r="B1" t="s">
        <v>461</v>
      </c>
    </row>
    <row r="2" spans="1:2" x14ac:dyDescent="0.25">
      <c r="A2" t="s">
        <v>393</v>
      </c>
      <c r="B2" t="s">
        <v>546</v>
      </c>
    </row>
    <row r="3" spans="1:2" x14ac:dyDescent="0.25">
      <c r="A3" t="s">
        <v>446</v>
      </c>
      <c r="B3" t="s">
        <v>462</v>
      </c>
    </row>
    <row r="4" spans="1:2" x14ac:dyDescent="0.25">
      <c r="A4" t="s">
        <v>552</v>
      </c>
      <c r="B4" t="s">
        <v>463</v>
      </c>
    </row>
    <row r="5" spans="1:2" x14ac:dyDescent="0.25">
      <c r="A5" t="s">
        <v>609</v>
      </c>
      <c r="B5" t="s">
        <v>464</v>
      </c>
    </row>
    <row r="6" spans="1:2" x14ac:dyDescent="0.25">
      <c r="A6" t="s">
        <v>553</v>
      </c>
      <c r="B6" t="s">
        <v>465</v>
      </c>
    </row>
    <row r="7" spans="1:2" x14ac:dyDescent="0.25">
      <c r="A7" t="s">
        <v>425</v>
      </c>
      <c r="B7" t="s">
        <v>547</v>
      </c>
    </row>
    <row r="8" spans="1:2" x14ac:dyDescent="0.25">
      <c r="A8" t="s">
        <v>554</v>
      </c>
      <c r="B8" t="s">
        <v>466</v>
      </c>
    </row>
    <row r="9" spans="1:2" x14ac:dyDescent="0.25">
      <c r="A9" t="s">
        <v>404</v>
      </c>
      <c r="B9" t="s">
        <v>467</v>
      </c>
    </row>
    <row r="10" spans="1:2" x14ac:dyDescent="0.25">
      <c r="A10" t="s">
        <v>405</v>
      </c>
      <c r="B10" t="s">
        <v>472</v>
      </c>
    </row>
    <row r="11" spans="1:2" x14ac:dyDescent="0.25">
      <c r="A11" t="s">
        <v>555</v>
      </c>
      <c r="B11" t="s">
        <v>390</v>
      </c>
    </row>
    <row r="12" spans="1:2" x14ac:dyDescent="0.25">
      <c r="A12" t="s">
        <v>419</v>
      </c>
      <c r="B12" t="s">
        <v>473</v>
      </c>
    </row>
    <row r="13" spans="1:2" x14ac:dyDescent="0.25">
      <c r="A13" t="s">
        <v>500</v>
      </c>
      <c r="B13" t="s">
        <v>390</v>
      </c>
    </row>
    <row r="14" spans="1:2" x14ac:dyDescent="0.25">
      <c r="A14" t="s">
        <v>499</v>
      </c>
      <c r="B14" t="s">
        <v>393</v>
      </c>
    </row>
    <row r="15" spans="1:2" x14ac:dyDescent="0.25">
      <c r="A15" t="s">
        <v>493</v>
      </c>
      <c r="B15" t="s">
        <v>446</v>
      </c>
    </row>
    <row r="16" spans="1:2" x14ac:dyDescent="0.25">
      <c r="A16" t="s">
        <v>498</v>
      </c>
      <c r="B16" t="s">
        <v>400</v>
      </c>
    </row>
    <row r="17" spans="1:2" x14ac:dyDescent="0.25">
      <c r="A17" t="s">
        <v>606</v>
      </c>
      <c r="B17" t="s">
        <v>395</v>
      </c>
    </row>
    <row r="18" spans="1:2" x14ac:dyDescent="0.25">
      <c r="A18" t="s">
        <v>492</v>
      </c>
      <c r="B18" t="s">
        <v>482</v>
      </c>
    </row>
    <row r="19" spans="1:2" x14ac:dyDescent="0.25">
      <c r="A19" t="s">
        <v>422</v>
      </c>
      <c r="B19" t="s">
        <v>548</v>
      </c>
    </row>
    <row r="20" spans="1:2" x14ac:dyDescent="0.25">
      <c r="A20" t="s">
        <v>429</v>
      </c>
      <c r="B20" t="s">
        <v>399</v>
      </c>
    </row>
    <row r="21" spans="1:2" x14ac:dyDescent="0.25">
      <c r="A21" t="s">
        <v>607</v>
      </c>
      <c r="B21" t="s">
        <v>400</v>
      </c>
    </row>
    <row r="22" spans="1:2" x14ac:dyDescent="0.25">
      <c r="A22" t="s">
        <v>407</v>
      </c>
      <c r="B22" t="s">
        <v>484</v>
      </c>
    </row>
    <row r="23" spans="1:2" x14ac:dyDescent="0.25">
      <c r="A23" t="s">
        <v>490</v>
      </c>
      <c r="B23" t="s">
        <v>401</v>
      </c>
    </row>
    <row r="24" spans="1:2" x14ac:dyDescent="0.25">
      <c r="A24" t="s">
        <v>491</v>
      </c>
      <c r="B24" t="s">
        <v>403</v>
      </c>
    </row>
    <row r="25" spans="1:2" x14ac:dyDescent="0.25">
      <c r="A25" t="s">
        <v>514</v>
      </c>
      <c r="B25" t="s">
        <v>404</v>
      </c>
    </row>
    <row r="26" spans="1:2" x14ac:dyDescent="0.25">
      <c r="A26" t="s">
        <v>399</v>
      </c>
      <c r="B26" t="s">
        <v>405</v>
      </c>
    </row>
    <row r="27" spans="1:2" x14ac:dyDescent="0.25">
      <c r="A27" t="s">
        <v>513</v>
      </c>
      <c r="B27" t="s">
        <v>483</v>
      </c>
    </row>
    <row r="28" spans="1:2" x14ac:dyDescent="0.25">
      <c r="A28" t="s">
        <v>463</v>
      </c>
      <c r="B28" t="s">
        <v>407</v>
      </c>
    </row>
    <row r="29" spans="1:2" x14ac:dyDescent="0.25">
      <c r="A29" t="s">
        <v>515</v>
      </c>
      <c r="B29" t="s">
        <v>408</v>
      </c>
    </row>
    <row r="30" spans="1:2" x14ac:dyDescent="0.25">
      <c r="A30" t="s">
        <v>403</v>
      </c>
      <c r="B30" t="s">
        <v>409</v>
      </c>
    </row>
    <row r="31" spans="1:2" x14ac:dyDescent="0.25">
      <c r="A31" t="s">
        <v>550</v>
      </c>
      <c r="B31" t="s">
        <v>486</v>
      </c>
    </row>
    <row r="32" spans="1:2" x14ac:dyDescent="0.25">
      <c r="A32" t="s">
        <v>604</v>
      </c>
      <c r="B32" t="s">
        <v>410</v>
      </c>
    </row>
    <row r="33" spans="1:2" x14ac:dyDescent="0.25">
      <c r="A33" t="s">
        <v>417</v>
      </c>
      <c r="B33" t="s">
        <v>521</v>
      </c>
    </row>
    <row r="34" spans="1:2" x14ac:dyDescent="0.25">
      <c r="A34" t="s">
        <v>508</v>
      </c>
      <c r="B34" t="s">
        <v>522</v>
      </c>
    </row>
    <row r="35" spans="1:2" x14ac:dyDescent="0.25">
      <c r="A35" t="s">
        <v>519</v>
      </c>
      <c r="B35" t="s">
        <v>523</v>
      </c>
    </row>
    <row r="36" spans="1:2" x14ac:dyDescent="0.25">
      <c r="A36" t="s">
        <v>534</v>
      </c>
      <c r="B36" t="s">
        <v>488</v>
      </c>
    </row>
    <row r="37" spans="1:2" x14ac:dyDescent="0.25">
      <c r="A37" t="s">
        <v>437</v>
      </c>
      <c r="B37" t="s">
        <v>413</v>
      </c>
    </row>
    <row r="38" spans="1:2" x14ac:dyDescent="0.25">
      <c r="A38" t="s">
        <v>605</v>
      </c>
      <c r="B38" t="s">
        <v>490</v>
      </c>
    </row>
    <row r="39" spans="1:2" x14ac:dyDescent="0.25">
      <c r="A39" t="s">
        <v>529</v>
      </c>
      <c r="B39" t="s">
        <v>491</v>
      </c>
    </row>
    <row r="40" spans="1:2" x14ac:dyDescent="0.25">
      <c r="A40" t="s">
        <v>610</v>
      </c>
      <c r="B40" t="s">
        <v>492</v>
      </c>
    </row>
    <row r="41" spans="1:2" x14ac:dyDescent="0.25">
      <c r="A41" t="s">
        <v>549</v>
      </c>
      <c r="B41" t="s">
        <v>493</v>
      </c>
    </row>
    <row r="42" spans="1:2" x14ac:dyDescent="0.25">
      <c r="A42" t="s">
        <v>547</v>
      </c>
      <c r="B42" t="s">
        <v>490</v>
      </c>
    </row>
    <row r="43" spans="1:2" x14ac:dyDescent="0.25">
      <c r="A43" t="s">
        <v>413</v>
      </c>
      <c r="B43" t="s">
        <v>491</v>
      </c>
    </row>
    <row r="44" spans="1:2" x14ac:dyDescent="0.25">
      <c r="A44" t="s">
        <v>548</v>
      </c>
      <c r="B44" t="s">
        <v>494</v>
      </c>
    </row>
    <row r="45" spans="1:2" x14ac:dyDescent="0.25">
      <c r="A45" t="s">
        <v>438</v>
      </c>
      <c r="B45" t="s">
        <v>494</v>
      </c>
    </row>
    <row r="46" spans="1:2" x14ac:dyDescent="0.25">
      <c r="A46" t="s">
        <v>395</v>
      </c>
      <c r="B46" t="s">
        <v>492</v>
      </c>
    </row>
    <row r="47" spans="1:2" x14ac:dyDescent="0.25">
      <c r="A47" t="s">
        <v>608</v>
      </c>
      <c r="B47" t="s">
        <v>495</v>
      </c>
    </row>
    <row r="48" spans="1:2" x14ac:dyDescent="0.25">
      <c r="A48" t="s">
        <v>486</v>
      </c>
      <c r="B48" t="s">
        <v>497</v>
      </c>
    </row>
    <row r="49" spans="1:2" x14ac:dyDescent="0.25">
      <c r="A49" t="s">
        <v>434</v>
      </c>
      <c r="B49" t="s">
        <v>417</v>
      </c>
    </row>
    <row r="50" spans="1:2" x14ac:dyDescent="0.25">
      <c r="A50" t="s">
        <v>408</v>
      </c>
      <c r="B50" t="s">
        <v>498</v>
      </c>
    </row>
    <row r="51" spans="1:2" x14ac:dyDescent="0.25">
      <c r="A51" t="s">
        <v>400</v>
      </c>
      <c r="B51" t="s">
        <v>499</v>
      </c>
    </row>
    <row r="52" spans="1:2" x14ac:dyDescent="0.25">
      <c r="A52" t="s">
        <v>530</v>
      </c>
      <c r="B52" t="s">
        <v>500</v>
      </c>
    </row>
    <row r="53" spans="1:2" x14ac:dyDescent="0.25">
      <c r="A53" t="s">
        <v>390</v>
      </c>
      <c r="B53" t="s">
        <v>538</v>
      </c>
    </row>
    <row r="54" spans="1:2" x14ac:dyDescent="0.25">
      <c r="A54" t="s">
        <v>472</v>
      </c>
      <c r="B54" t="s">
        <v>539</v>
      </c>
    </row>
    <row r="55" spans="1:2" x14ac:dyDescent="0.25">
      <c r="A55" t="s">
        <v>535</v>
      </c>
      <c r="B55" t="s">
        <v>460</v>
      </c>
    </row>
    <row r="56" spans="1:2" x14ac:dyDescent="0.25">
      <c r="A56" t="s">
        <v>427</v>
      </c>
      <c r="B56" t="s">
        <v>422</v>
      </c>
    </row>
    <row r="57" spans="1:2" x14ac:dyDescent="0.25">
      <c r="A57" t="s">
        <v>494</v>
      </c>
      <c r="B57" t="s">
        <v>424</v>
      </c>
    </row>
    <row r="58" spans="1:2" x14ac:dyDescent="0.25">
      <c r="A58" t="s">
        <v>551</v>
      </c>
      <c r="B58" t="s">
        <v>425</v>
      </c>
    </row>
    <row r="59" spans="1:2" x14ac:dyDescent="0.25">
      <c r="A59" t="s">
        <v>409</v>
      </c>
      <c r="B59" t="s">
        <v>427</v>
      </c>
    </row>
    <row r="60" spans="1:2" x14ac:dyDescent="0.25">
      <c r="A60" t="s">
        <v>435</v>
      </c>
      <c r="B60" t="s">
        <v>414</v>
      </c>
    </row>
    <row r="61" spans="1:2" x14ac:dyDescent="0.25">
      <c r="A61" t="s">
        <v>509</v>
      </c>
      <c r="B61" t="s">
        <v>549</v>
      </c>
    </row>
    <row r="62" spans="1:2" x14ac:dyDescent="0.25">
      <c r="A62" t="s">
        <v>465</v>
      </c>
      <c r="B62" t="s">
        <v>508</v>
      </c>
    </row>
    <row r="63" spans="1:2" x14ac:dyDescent="0.25">
      <c r="A63" t="s">
        <v>466</v>
      </c>
      <c r="B63" t="s">
        <v>419</v>
      </c>
    </row>
    <row r="64" spans="1:2" x14ac:dyDescent="0.25">
      <c r="A64" t="s">
        <v>432</v>
      </c>
      <c r="B64" t="s">
        <v>429</v>
      </c>
    </row>
    <row r="65" spans="1:2" x14ac:dyDescent="0.25">
      <c r="A65" t="s">
        <v>482</v>
      </c>
      <c r="B65" t="s">
        <v>550</v>
      </c>
    </row>
    <row r="66" spans="1:2" x14ac:dyDescent="0.25">
      <c r="A66" t="s">
        <v>473</v>
      </c>
      <c r="B66" t="s">
        <v>551</v>
      </c>
    </row>
    <row r="67" spans="1:2" x14ac:dyDescent="0.25">
      <c r="A67" t="s">
        <v>401</v>
      </c>
      <c r="B67" t="s">
        <v>509</v>
      </c>
    </row>
    <row r="68" spans="1:2" x14ac:dyDescent="0.25">
      <c r="A68" t="s">
        <v>460</v>
      </c>
      <c r="B68" t="s">
        <v>438</v>
      </c>
    </row>
    <row r="69" spans="1:2" x14ac:dyDescent="0.25">
      <c r="A69" t="s">
        <v>440</v>
      </c>
      <c r="B69" t="s">
        <v>414</v>
      </c>
    </row>
    <row r="70" spans="1:2" x14ac:dyDescent="0.25">
      <c r="A70" t="s">
        <v>538</v>
      </c>
      <c r="B70" t="s">
        <v>440</v>
      </c>
    </row>
    <row r="71" spans="1:2" x14ac:dyDescent="0.25">
      <c r="A71" t="s">
        <v>424</v>
      </c>
      <c r="B71" t="s">
        <v>510</v>
      </c>
    </row>
    <row r="72" spans="1:2" x14ac:dyDescent="0.25">
      <c r="A72" t="s">
        <v>518</v>
      </c>
      <c r="B72" t="s">
        <v>552</v>
      </c>
    </row>
    <row r="73" spans="1:2" x14ac:dyDescent="0.25">
      <c r="A73" t="s">
        <v>539</v>
      </c>
      <c r="B73" t="s">
        <v>553</v>
      </c>
    </row>
    <row r="74" spans="1:2" x14ac:dyDescent="0.25">
      <c r="A74" t="s">
        <v>495</v>
      </c>
      <c r="B74" t="s">
        <v>513</v>
      </c>
    </row>
    <row r="75" spans="1:2" x14ac:dyDescent="0.25">
      <c r="A75" t="s">
        <v>556</v>
      </c>
      <c r="B75" t="s">
        <v>514</v>
      </c>
    </row>
    <row r="76" spans="1:2" x14ac:dyDescent="0.25">
      <c r="A76" t="s">
        <v>467</v>
      </c>
      <c r="B76" t="s">
        <v>515</v>
      </c>
    </row>
    <row r="77" spans="1:2" x14ac:dyDescent="0.25">
      <c r="A77" t="s">
        <v>410</v>
      </c>
      <c r="B77" t="s">
        <v>554</v>
      </c>
    </row>
    <row r="78" spans="1:2" x14ac:dyDescent="0.25">
      <c r="B78" t="s">
        <v>554</v>
      </c>
    </row>
    <row r="79" spans="1:2" x14ac:dyDescent="0.25">
      <c r="B79" t="s">
        <v>555</v>
      </c>
    </row>
    <row r="80" spans="1:2" x14ac:dyDescent="0.25">
      <c r="B80" t="s">
        <v>414</v>
      </c>
    </row>
    <row r="81" spans="2:2" x14ac:dyDescent="0.25">
      <c r="B81" t="s">
        <v>518</v>
      </c>
    </row>
    <row r="82" spans="2:2" x14ac:dyDescent="0.25">
      <c r="B82" t="s">
        <v>463</v>
      </c>
    </row>
    <row r="83" spans="2:2" x14ac:dyDescent="0.25">
      <c r="B83" t="s">
        <v>519</v>
      </c>
    </row>
    <row r="84" spans="2:2" x14ac:dyDescent="0.25">
      <c r="B84" t="s">
        <v>441</v>
      </c>
    </row>
    <row r="85" spans="2:2" x14ac:dyDescent="0.25">
      <c r="B85" t="s">
        <v>444</v>
      </c>
    </row>
    <row r="86" spans="2:2" x14ac:dyDescent="0.25">
      <c r="B86" t="s">
        <v>526</v>
      </c>
    </row>
    <row r="87" spans="2:2" x14ac:dyDescent="0.25">
      <c r="B87" t="s">
        <v>527</v>
      </c>
    </row>
    <row r="88" spans="2:2" x14ac:dyDescent="0.25">
      <c r="B88" t="s">
        <v>556</v>
      </c>
    </row>
    <row r="89" spans="2:2" x14ac:dyDescent="0.25">
      <c r="B89" t="s">
        <v>529</v>
      </c>
    </row>
    <row r="90" spans="2:2" x14ac:dyDescent="0.25">
      <c r="B90" t="s">
        <v>530</v>
      </c>
    </row>
    <row r="91" spans="2:2" x14ac:dyDescent="0.25">
      <c r="B91" t="s">
        <v>432</v>
      </c>
    </row>
    <row r="92" spans="2:2" x14ac:dyDescent="0.25">
      <c r="B92" t="s">
        <v>434</v>
      </c>
    </row>
    <row r="93" spans="2:2" x14ac:dyDescent="0.25">
      <c r="B93" t="s">
        <v>435</v>
      </c>
    </row>
    <row r="94" spans="2:2" x14ac:dyDescent="0.25">
      <c r="B94" t="s">
        <v>437</v>
      </c>
    </row>
    <row r="95" spans="2:2" x14ac:dyDescent="0.25">
      <c r="B95" t="s">
        <v>438</v>
      </c>
    </row>
    <row r="96" spans="2:2" x14ac:dyDescent="0.25">
      <c r="B96" t="s">
        <v>534</v>
      </c>
    </row>
    <row r="97" spans="2:2" x14ac:dyDescent="0.25">
      <c r="B97" t="s">
        <v>535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X322"/>
  <sheetViews>
    <sheetView workbookViewId="0"/>
  </sheetViews>
  <sheetFormatPr baseColWidth="10" defaultRowHeight="15" x14ac:dyDescent="0.25"/>
  <cols>
    <col min="1" max="1" width="11.42578125" customWidth="1"/>
    <col min="2" max="2" width="10.7109375" customWidth="1"/>
    <col min="3" max="3" width="23" customWidth="1"/>
    <col min="4" max="4" width="24" customWidth="1"/>
    <col min="5" max="5" width="28.85546875" customWidth="1"/>
    <col min="6" max="7" width="5.7109375" customWidth="1"/>
    <col min="8" max="8" width="13.42578125" customWidth="1"/>
    <col min="9" max="9" width="15.5703125" customWidth="1"/>
    <col min="10" max="10" width="11.42578125" customWidth="1"/>
    <col min="11" max="12" width="5.7109375" customWidth="1"/>
    <col min="13" max="13" width="8.7109375" customWidth="1"/>
    <col min="15" max="16" width="5.7109375" customWidth="1"/>
    <col min="17" max="20" width="8.7109375" customWidth="1"/>
  </cols>
  <sheetData>
    <row r="2" spans="2:2" x14ac:dyDescent="0.25">
      <c r="B2" t="s">
        <v>12</v>
      </c>
    </row>
    <row r="3" spans="2:2" x14ac:dyDescent="0.25">
      <c r="B3" t="s">
        <v>13</v>
      </c>
    </row>
    <row r="4" spans="2:2" x14ac:dyDescent="0.25">
      <c r="B4" t="s">
        <v>14</v>
      </c>
    </row>
    <row r="5" spans="2:2" x14ac:dyDescent="0.25">
      <c r="B5" t="s">
        <v>15</v>
      </c>
    </row>
    <row r="6" spans="2:2" x14ac:dyDescent="0.25">
      <c r="B6" t="s">
        <v>16</v>
      </c>
    </row>
    <row r="8" spans="2:2" x14ac:dyDescent="0.25">
      <c r="B8" t="s">
        <v>17</v>
      </c>
    </row>
    <row r="9" spans="2:2" x14ac:dyDescent="0.25">
      <c r="B9" t="s">
        <v>18</v>
      </c>
    </row>
    <row r="10" spans="2:2" x14ac:dyDescent="0.25">
      <c r="B10" t="s">
        <v>19</v>
      </c>
    </row>
    <row r="11" spans="2:2" x14ac:dyDescent="0.25">
      <c r="B11" t="s">
        <v>20</v>
      </c>
    </row>
    <row r="12" spans="2:2" x14ac:dyDescent="0.25">
      <c r="B12" t="s">
        <v>21</v>
      </c>
    </row>
    <row r="13" spans="2:2" x14ac:dyDescent="0.25">
      <c r="B13" t="s">
        <v>22</v>
      </c>
    </row>
    <row r="14" spans="2:2" x14ac:dyDescent="0.25">
      <c r="B14" t="s">
        <v>23</v>
      </c>
    </row>
    <row r="15" spans="2:2" x14ac:dyDescent="0.25">
      <c r="B15" t="s">
        <v>24</v>
      </c>
    </row>
    <row r="16" spans="2:2" x14ac:dyDescent="0.25">
      <c r="B16" t="s">
        <v>25</v>
      </c>
    </row>
    <row r="17" spans="2:6" x14ac:dyDescent="0.25">
      <c r="B17" t="s">
        <v>26</v>
      </c>
    </row>
    <row r="18" spans="2:6" x14ac:dyDescent="0.25">
      <c r="B18" t="s">
        <v>27</v>
      </c>
    </row>
    <row r="19" spans="2:6" x14ac:dyDescent="0.25">
      <c r="B19" t="s">
        <v>28</v>
      </c>
    </row>
    <row r="20" spans="2:6" x14ac:dyDescent="0.25">
      <c r="B20" t="s">
        <v>29</v>
      </c>
    </row>
    <row r="21" spans="2:6" x14ac:dyDescent="0.25">
      <c r="B21" t="s">
        <v>30</v>
      </c>
    </row>
    <row r="22" spans="2:6" x14ac:dyDescent="0.25">
      <c r="B22" t="s">
        <v>31</v>
      </c>
    </row>
    <row r="23" spans="2:6" x14ac:dyDescent="0.25">
      <c r="B23" t="s">
        <v>32</v>
      </c>
    </row>
    <row r="24" spans="2:6" x14ac:dyDescent="0.25">
      <c r="B24" t="s">
        <v>33</v>
      </c>
    </row>
    <row r="25" spans="2:6" x14ac:dyDescent="0.25">
      <c r="B25" t="s">
        <v>34</v>
      </c>
    </row>
    <row r="26" spans="2:6" x14ac:dyDescent="0.25">
      <c r="B26" t="s">
        <v>35</v>
      </c>
    </row>
    <row r="27" spans="2:6" x14ac:dyDescent="0.25">
      <c r="B27" t="s">
        <v>36</v>
      </c>
    </row>
    <row r="28" spans="2:6" x14ac:dyDescent="0.25">
      <c r="B28" t="s">
        <v>37</v>
      </c>
    </row>
    <row r="29" spans="2:6" x14ac:dyDescent="0.25">
      <c r="B29" t="s">
        <v>38</v>
      </c>
    </row>
    <row r="30" spans="2:6" x14ac:dyDescent="0.25">
      <c r="B30" t="s">
        <v>39</v>
      </c>
    </row>
    <row r="32" spans="2:6" x14ac:dyDescent="0.25">
      <c r="B32" s="358" t="s">
        <v>0</v>
      </c>
      <c r="C32" s="359"/>
      <c r="D32" s="359"/>
      <c r="E32" s="359"/>
      <c r="F32" s="360"/>
    </row>
    <row r="33" spans="2:6" x14ac:dyDescent="0.25">
      <c r="B33" s="45" t="s">
        <v>1</v>
      </c>
      <c r="C33" s="45" t="s">
        <v>2</v>
      </c>
      <c r="D33" s="45" t="s">
        <v>3</v>
      </c>
      <c r="E33" s="45" t="s">
        <v>4</v>
      </c>
      <c r="F33" s="45" t="s">
        <v>5</v>
      </c>
    </row>
    <row r="34" spans="2:6" x14ac:dyDescent="0.25">
      <c r="B34" s="46"/>
      <c r="C34" s="46"/>
      <c r="D34" s="46"/>
      <c r="E34" s="46"/>
      <c r="F34" s="46"/>
    </row>
    <row r="35" spans="2:6" x14ac:dyDescent="0.25">
      <c r="B35" s="46"/>
      <c r="C35" s="46"/>
      <c r="D35" s="46"/>
      <c r="E35" s="46"/>
      <c r="F35" s="46"/>
    </row>
    <row r="36" spans="2:6" x14ac:dyDescent="0.25">
      <c r="B36" s="46"/>
      <c r="C36" s="46"/>
      <c r="D36" s="46"/>
      <c r="E36" s="46"/>
      <c r="F36" s="46"/>
    </row>
    <row r="37" spans="2:6" x14ac:dyDescent="0.25">
      <c r="B37" s="46"/>
      <c r="C37" s="46"/>
      <c r="D37" s="46"/>
      <c r="E37" s="46"/>
      <c r="F37" s="46"/>
    </row>
    <row r="40" spans="2:6" x14ac:dyDescent="0.25">
      <c r="B40" t="s">
        <v>40</v>
      </c>
    </row>
    <row r="41" spans="2:6" x14ac:dyDescent="0.25">
      <c r="B41" t="s">
        <v>41</v>
      </c>
    </row>
    <row r="42" spans="2:6" x14ac:dyDescent="0.25">
      <c r="B42" t="s">
        <v>42</v>
      </c>
    </row>
    <row r="43" spans="2:6" x14ac:dyDescent="0.25">
      <c r="B43" t="s">
        <v>43</v>
      </c>
    </row>
    <row r="45" spans="2:6" x14ac:dyDescent="0.25">
      <c r="B45" s="348" t="s">
        <v>6</v>
      </c>
      <c r="C45" s="348"/>
      <c r="D45" s="348"/>
      <c r="E45" s="348"/>
      <c r="F45" s="348"/>
    </row>
    <row r="46" spans="2:6" x14ac:dyDescent="0.25">
      <c r="B46" s="40" t="s">
        <v>7</v>
      </c>
      <c r="C46" s="40" t="s">
        <v>8</v>
      </c>
      <c r="D46" s="40" t="s">
        <v>9</v>
      </c>
      <c r="E46" s="40" t="s">
        <v>10</v>
      </c>
      <c r="F46" s="40" t="s">
        <v>11</v>
      </c>
    </row>
    <row r="47" spans="2:6" x14ac:dyDescent="0.25">
      <c r="B47" s="17"/>
      <c r="C47" s="17"/>
      <c r="D47" s="17"/>
      <c r="E47" s="17"/>
      <c r="F47" s="17"/>
    </row>
    <row r="48" spans="2:6" x14ac:dyDescent="0.25">
      <c r="B48" s="17"/>
      <c r="C48" s="17"/>
      <c r="D48" s="17"/>
      <c r="E48" s="17"/>
      <c r="F48" s="17"/>
    </row>
    <row r="49" spans="2:6" x14ac:dyDescent="0.25">
      <c r="B49" s="17"/>
      <c r="C49" s="17"/>
      <c r="D49" s="17"/>
      <c r="E49" s="17"/>
      <c r="F49" s="17"/>
    </row>
    <row r="50" spans="2:6" x14ac:dyDescent="0.25">
      <c r="B50" s="17"/>
      <c r="C50" s="17"/>
      <c r="D50" s="17"/>
      <c r="E50" s="17"/>
      <c r="F50" s="17"/>
    </row>
    <row r="53" spans="2:6" x14ac:dyDescent="0.25">
      <c r="B53" s="361" t="s">
        <v>54</v>
      </c>
      <c r="C53" s="361"/>
      <c r="D53" s="361"/>
      <c r="E53" s="361"/>
      <c r="F53" s="361"/>
    </row>
    <row r="54" spans="2:6" x14ac:dyDescent="0.25">
      <c r="B54" s="18" t="s">
        <v>55</v>
      </c>
      <c r="C54" s="361" t="s">
        <v>56</v>
      </c>
      <c r="D54" s="361"/>
      <c r="E54" s="18" t="s">
        <v>57</v>
      </c>
      <c r="F54" s="18" t="s">
        <v>58</v>
      </c>
    </row>
    <row r="55" spans="2:6" ht="30" x14ac:dyDescent="0.25">
      <c r="B55" s="15" t="s">
        <v>59</v>
      </c>
      <c r="C55" s="362" t="s">
        <v>61</v>
      </c>
      <c r="D55" s="362"/>
      <c r="E55" s="20" t="s">
        <v>60</v>
      </c>
      <c r="F55" s="19">
        <v>1</v>
      </c>
    </row>
    <row r="56" spans="2:6" ht="30" x14ac:dyDescent="0.25">
      <c r="B56" s="15" t="s">
        <v>62</v>
      </c>
      <c r="C56" s="362" t="s">
        <v>63</v>
      </c>
      <c r="D56" s="362"/>
      <c r="E56" s="20" t="s">
        <v>64</v>
      </c>
      <c r="F56" s="19">
        <v>2</v>
      </c>
    </row>
    <row r="57" spans="2:6" ht="30" x14ac:dyDescent="0.25">
      <c r="B57" s="15" t="s">
        <v>65</v>
      </c>
      <c r="C57" s="362" t="s">
        <v>66</v>
      </c>
      <c r="D57" s="362"/>
      <c r="E57" s="20" t="s">
        <v>67</v>
      </c>
      <c r="F57" s="19">
        <v>3</v>
      </c>
    </row>
    <row r="58" spans="2:6" ht="30" customHeight="1" x14ac:dyDescent="0.25">
      <c r="B58" s="15" t="s">
        <v>68</v>
      </c>
      <c r="C58" s="362" t="s">
        <v>69</v>
      </c>
      <c r="D58" s="362"/>
      <c r="E58" s="20" t="s">
        <v>70</v>
      </c>
      <c r="F58" s="19">
        <v>4</v>
      </c>
    </row>
    <row r="59" spans="2:6" ht="45" customHeight="1" x14ac:dyDescent="0.25">
      <c r="B59" s="15" t="s">
        <v>71</v>
      </c>
      <c r="C59" s="362" t="s">
        <v>117</v>
      </c>
      <c r="D59" s="362"/>
      <c r="E59" s="20" t="s">
        <v>72</v>
      </c>
      <c r="F59" s="19">
        <v>5</v>
      </c>
    </row>
    <row r="62" spans="2:6" x14ac:dyDescent="0.25">
      <c r="B62" t="s">
        <v>44</v>
      </c>
    </row>
    <row r="63" spans="2:6" x14ac:dyDescent="0.25">
      <c r="B63" t="s">
        <v>45</v>
      </c>
    </row>
    <row r="64" spans="2:6" x14ac:dyDescent="0.25">
      <c r="B64" t="s">
        <v>46</v>
      </c>
    </row>
    <row r="65" spans="2:5" x14ac:dyDescent="0.25">
      <c r="B65" t="s">
        <v>47</v>
      </c>
    </row>
    <row r="66" spans="2:5" x14ac:dyDescent="0.25">
      <c r="B66" t="s">
        <v>48</v>
      </c>
    </row>
    <row r="67" spans="2:5" x14ac:dyDescent="0.25">
      <c r="B67" t="s">
        <v>49</v>
      </c>
    </row>
    <row r="71" spans="2:5" x14ac:dyDescent="0.25">
      <c r="B71" s="348" t="s">
        <v>73</v>
      </c>
      <c r="C71" s="348"/>
      <c r="D71" s="348"/>
      <c r="E71" s="348"/>
    </row>
    <row r="72" spans="2:5" x14ac:dyDescent="0.25">
      <c r="B72" s="40" t="s">
        <v>55</v>
      </c>
      <c r="C72" s="348" t="s">
        <v>56</v>
      </c>
      <c r="D72" s="348"/>
      <c r="E72" s="40" t="s">
        <v>58</v>
      </c>
    </row>
    <row r="73" spans="2:5" ht="30" customHeight="1" x14ac:dyDescent="0.25">
      <c r="B73" s="17" t="s">
        <v>74</v>
      </c>
      <c r="C73" s="363" t="s">
        <v>284</v>
      </c>
      <c r="D73" s="364"/>
      <c r="E73" s="41">
        <v>5</v>
      </c>
    </row>
    <row r="74" spans="2:5" ht="30" customHeight="1" x14ac:dyDescent="0.25">
      <c r="B74" s="17" t="s">
        <v>75</v>
      </c>
      <c r="C74" s="365" t="s">
        <v>76</v>
      </c>
      <c r="D74" s="366"/>
      <c r="E74" s="41">
        <v>10</v>
      </c>
    </row>
    <row r="75" spans="2:5" ht="30" customHeight="1" x14ac:dyDescent="0.25">
      <c r="B75" s="17" t="s">
        <v>77</v>
      </c>
      <c r="C75" s="367" t="s">
        <v>78</v>
      </c>
      <c r="D75" s="368"/>
      <c r="E75" s="41">
        <v>20</v>
      </c>
    </row>
    <row r="76" spans="2:5" x14ac:dyDescent="0.25">
      <c r="C76" s="357"/>
      <c r="D76" s="357"/>
    </row>
    <row r="77" spans="2:5" x14ac:dyDescent="0.25">
      <c r="C77" s="357"/>
      <c r="D77" s="357"/>
    </row>
    <row r="82" spans="2:7" x14ac:dyDescent="0.25">
      <c r="B82" t="s">
        <v>50</v>
      </c>
    </row>
    <row r="83" spans="2:7" x14ac:dyDescent="0.25">
      <c r="B83" t="s">
        <v>51</v>
      </c>
    </row>
    <row r="84" spans="2:7" x14ac:dyDescent="0.25">
      <c r="B84" t="s">
        <v>52</v>
      </c>
    </row>
    <row r="85" spans="2:7" x14ac:dyDescent="0.25">
      <c r="B85" t="s">
        <v>53</v>
      </c>
    </row>
    <row r="88" spans="2:7" x14ac:dyDescent="0.25">
      <c r="B88" t="s">
        <v>50</v>
      </c>
    </row>
    <row r="89" spans="2:7" x14ac:dyDescent="0.25">
      <c r="B89" t="s">
        <v>51</v>
      </c>
    </row>
    <row r="90" spans="2:7" x14ac:dyDescent="0.25">
      <c r="B90" t="s">
        <v>52</v>
      </c>
    </row>
    <row r="91" spans="2:7" x14ac:dyDescent="0.25">
      <c r="B91" t="s">
        <v>53</v>
      </c>
    </row>
    <row r="93" spans="2:7" x14ac:dyDescent="0.25">
      <c r="B93" s="370" t="s">
        <v>79</v>
      </c>
      <c r="C93" s="370"/>
      <c r="D93" s="370"/>
      <c r="E93" s="370"/>
      <c r="F93" s="370"/>
      <c r="G93" s="370"/>
    </row>
    <row r="94" spans="2:7" x14ac:dyDescent="0.25">
      <c r="B94" s="375" t="s">
        <v>84</v>
      </c>
      <c r="C94" s="374" t="s">
        <v>85</v>
      </c>
      <c r="D94" s="374"/>
      <c r="E94" s="374"/>
      <c r="F94" s="370" t="s">
        <v>80</v>
      </c>
      <c r="G94" s="370"/>
    </row>
    <row r="95" spans="2:7" x14ac:dyDescent="0.25">
      <c r="B95" s="375"/>
      <c r="C95" s="374"/>
      <c r="D95" s="374"/>
      <c r="E95" s="374"/>
      <c r="F95" s="28" t="s">
        <v>86</v>
      </c>
      <c r="G95" s="28" t="s">
        <v>87</v>
      </c>
    </row>
    <row r="96" spans="2:7" x14ac:dyDescent="0.25">
      <c r="B96" s="28">
        <v>1</v>
      </c>
      <c r="C96" s="374" t="s">
        <v>88</v>
      </c>
      <c r="D96" s="374"/>
      <c r="E96" s="374"/>
      <c r="F96" s="13"/>
      <c r="G96" s="13"/>
    </row>
    <row r="97" spans="2:7" x14ac:dyDescent="0.25">
      <c r="B97" s="28">
        <v>2</v>
      </c>
      <c r="C97" s="374" t="s">
        <v>89</v>
      </c>
      <c r="D97" s="374"/>
      <c r="E97" s="374"/>
      <c r="F97" s="13"/>
      <c r="G97" s="13"/>
    </row>
    <row r="98" spans="2:7" x14ac:dyDescent="0.25">
      <c r="B98" s="28">
        <v>3</v>
      </c>
      <c r="C98" s="374" t="s">
        <v>90</v>
      </c>
      <c r="D98" s="374"/>
      <c r="E98" s="374"/>
      <c r="F98" s="13"/>
      <c r="G98" s="13"/>
    </row>
    <row r="99" spans="2:7" x14ac:dyDescent="0.25">
      <c r="B99" s="28">
        <v>4</v>
      </c>
      <c r="C99" s="374" t="s">
        <v>91</v>
      </c>
      <c r="D99" s="374"/>
      <c r="E99" s="374"/>
      <c r="F99" s="13"/>
      <c r="G99" s="13"/>
    </row>
    <row r="100" spans="2:7" x14ac:dyDescent="0.25">
      <c r="B100" s="28">
        <v>5</v>
      </c>
      <c r="C100" s="374" t="s">
        <v>92</v>
      </c>
      <c r="D100" s="374"/>
      <c r="E100" s="374"/>
      <c r="F100" s="13"/>
      <c r="G100" s="13"/>
    </row>
    <row r="101" spans="2:7" x14ac:dyDescent="0.25">
      <c r="B101" s="28">
        <v>6</v>
      </c>
      <c r="C101" s="374" t="s">
        <v>93</v>
      </c>
      <c r="D101" s="374"/>
      <c r="E101" s="374"/>
      <c r="F101" s="13"/>
      <c r="G101" s="13"/>
    </row>
    <row r="102" spans="2:7" x14ac:dyDescent="0.25">
      <c r="B102" s="28">
        <v>7</v>
      </c>
      <c r="C102" s="374" t="s">
        <v>94</v>
      </c>
      <c r="D102" s="374"/>
      <c r="E102" s="374"/>
      <c r="F102" s="13"/>
      <c r="G102" s="13"/>
    </row>
    <row r="103" spans="2:7" ht="30" customHeight="1" x14ac:dyDescent="0.25">
      <c r="B103" s="28">
        <v>8</v>
      </c>
      <c r="C103" s="374" t="s">
        <v>95</v>
      </c>
      <c r="D103" s="374"/>
      <c r="E103" s="374"/>
      <c r="F103" s="13"/>
      <c r="G103" s="13"/>
    </row>
    <row r="104" spans="2:7" x14ac:dyDescent="0.25">
      <c r="B104" s="28">
        <v>9</v>
      </c>
      <c r="C104" s="374" t="s">
        <v>96</v>
      </c>
      <c r="D104" s="374"/>
      <c r="E104" s="374"/>
      <c r="F104" s="13"/>
      <c r="G104" s="13"/>
    </row>
    <row r="105" spans="2:7" x14ac:dyDescent="0.25">
      <c r="B105" s="28">
        <v>10</v>
      </c>
      <c r="C105" s="374" t="s">
        <v>97</v>
      </c>
      <c r="D105" s="374"/>
      <c r="E105" s="374"/>
      <c r="F105" s="13"/>
      <c r="G105" s="13"/>
    </row>
    <row r="106" spans="2:7" x14ac:dyDescent="0.25">
      <c r="B106" s="28">
        <v>11</v>
      </c>
      <c r="C106" s="374" t="s">
        <v>98</v>
      </c>
      <c r="D106" s="374"/>
      <c r="E106" s="374"/>
      <c r="F106" s="13"/>
      <c r="G106" s="13"/>
    </row>
    <row r="107" spans="2:7" x14ac:dyDescent="0.25">
      <c r="B107" s="28">
        <v>12</v>
      </c>
      <c r="C107" s="374" t="s">
        <v>99</v>
      </c>
      <c r="D107" s="374"/>
      <c r="E107" s="374"/>
      <c r="F107" s="13"/>
      <c r="G107" s="13"/>
    </row>
    <row r="108" spans="2:7" x14ac:dyDescent="0.25">
      <c r="B108" s="28">
        <v>13</v>
      </c>
      <c r="C108" s="374" t="s">
        <v>100</v>
      </c>
      <c r="D108" s="374"/>
      <c r="E108" s="374"/>
      <c r="F108" s="13"/>
      <c r="G108" s="13"/>
    </row>
    <row r="109" spans="2:7" ht="15" customHeight="1" x14ac:dyDescent="0.25">
      <c r="B109" s="28">
        <v>14</v>
      </c>
      <c r="C109" s="374" t="s">
        <v>387</v>
      </c>
      <c r="D109" s="374"/>
      <c r="E109" s="374"/>
      <c r="F109" s="13"/>
      <c r="G109" s="13"/>
    </row>
    <row r="110" spans="2:7" x14ac:dyDescent="0.25">
      <c r="B110" s="28">
        <v>15</v>
      </c>
      <c r="C110" s="374" t="s">
        <v>101</v>
      </c>
      <c r="D110" s="374"/>
      <c r="E110" s="374"/>
      <c r="F110" s="13"/>
      <c r="G110" s="13"/>
    </row>
    <row r="111" spans="2:7" x14ac:dyDescent="0.25">
      <c r="B111" s="28">
        <v>16</v>
      </c>
      <c r="C111" s="374" t="s">
        <v>102</v>
      </c>
      <c r="D111" s="374"/>
      <c r="E111" s="374"/>
      <c r="F111" s="13"/>
      <c r="G111" s="13"/>
    </row>
    <row r="112" spans="2:7" x14ac:dyDescent="0.25">
      <c r="B112" s="28">
        <v>17</v>
      </c>
      <c r="C112" s="374" t="s">
        <v>103</v>
      </c>
      <c r="D112" s="374"/>
      <c r="E112" s="374"/>
      <c r="F112" s="13"/>
      <c r="G112" s="13"/>
    </row>
    <row r="113" spans="2:7" ht="15.75" thickBot="1" x14ac:dyDescent="0.3">
      <c r="B113" s="29">
        <v>18</v>
      </c>
      <c r="C113" s="369" t="s">
        <v>104</v>
      </c>
      <c r="D113" s="369"/>
      <c r="E113" s="369"/>
      <c r="F113" s="30"/>
      <c r="G113" s="30"/>
    </row>
    <row r="114" spans="2:7" x14ac:dyDescent="0.25">
      <c r="B114" s="371" t="s">
        <v>81</v>
      </c>
      <c r="C114" s="372"/>
      <c r="D114" s="372"/>
      <c r="E114" s="372"/>
      <c r="F114" s="372"/>
      <c r="G114" s="373"/>
    </row>
    <row r="115" spans="2:7" x14ac:dyDescent="0.25">
      <c r="B115" s="31" t="s">
        <v>82</v>
      </c>
      <c r="C115" s="32"/>
      <c r="D115" s="32"/>
      <c r="E115" s="32"/>
      <c r="F115" s="32"/>
      <c r="G115" s="33"/>
    </row>
    <row r="116" spans="2:7" ht="15.75" thickBot="1" x14ac:dyDescent="0.3">
      <c r="B116" s="34" t="s">
        <v>83</v>
      </c>
      <c r="C116" s="35"/>
      <c r="D116" s="35"/>
      <c r="E116" s="35"/>
      <c r="F116" s="35"/>
      <c r="G116" s="36"/>
    </row>
    <row r="118" spans="2:7" x14ac:dyDescent="0.25">
      <c r="B118" s="42" t="s">
        <v>105</v>
      </c>
      <c r="C118" s="43"/>
      <c r="D118" s="43"/>
      <c r="E118" s="43"/>
      <c r="F118" s="43"/>
      <c r="G118" s="43"/>
    </row>
    <row r="119" spans="2:7" x14ac:dyDescent="0.25">
      <c r="B119" s="378" t="s">
        <v>290</v>
      </c>
      <c r="C119" s="378"/>
      <c r="D119" s="378"/>
      <c r="E119" s="378"/>
      <c r="F119" s="378"/>
      <c r="G119" s="378"/>
    </row>
    <row r="120" spans="2:7" x14ac:dyDescent="0.25">
      <c r="B120" s="378" t="s">
        <v>291</v>
      </c>
      <c r="C120" s="378"/>
      <c r="D120" s="378"/>
      <c r="E120" s="378"/>
      <c r="F120" s="378"/>
      <c r="G120" s="378"/>
    </row>
    <row r="121" spans="2:7" x14ac:dyDescent="0.25">
      <c r="B121" s="378" t="s">
        <v>292</v>
      </c>
      <c r="C121" s="378"/>
      <c r="D121" s="378"/>
      <c r="E121" s="378"/>
      <c r="F121" s="378"/>
      <c r="G121" s="378"/>
    </row>
    <row r="125" spans="2:7" x14ac:dyDescent="0.25">
      <c r="B125" s="377" t="s">
        <v>106</v>
      </c>
      <c r="C125" s="377"/>
      <c r="D125" s="377"/>
      <c r="E125" s="377"/>
    </row>
    <row r="126" spans="2:7" x14ac:dyDescent="0.25">
      <c r="B126" s="37" t="s">
        <v>112</v>
      </c>
      <c r="C126" s="377" t="s">
        <v>56</v>
      </c>
      <c r="D126" s="377"/>
      <c r="E126" s="37" t="s">
        <v>58</v>
      </c>
    </row>
    <row r="127" spans="2:7" x14ac:dyDescent="0.25">
      <c r="B127" s="38" t="s">
        <v>113</v>
      </c>
      <c r="C127" s="370" t="s">
        <v>74</v>
      </c>
      <c r="D127" s="370"/>
      <c r="E127" s="28">
        <v>5</v>
      </c>
    </row>
    <row r="128" spans="2:7" x14ac:dyDescent="0.25">
      <c r="B128" s="39" t="s">
        <v>114</v>
      </c>
      <c r="C128" s="370" t="s">
        <v>75</v>
      </c>
      <c r="D128" s="370"/>
      <c r="E128" s="28">
        <v>10</v>
      </c>
    </row>
    <row r="129" spans="1:6" x14ac:dyDescent="0.25">
      <c r="B129" s="39" t="s">
        <v>115</v>
      </c>
      <c r="C129" s="370" t="s">
        <v>116</v>
      </c>
      <c r="D129" s="370"/>
      <c r="E129" s="28">
        <v>20</v>
      </c>
    </row>
    <row r="130" spans="1:6" x14ac:dyDescent="0.25">
      <c r="B130" s="4"/>
      <c r="C130" s="2"/>
      <c r="D130" s="2"/>
    </row>
    <row r="131" spans="1:6" x14ac:dyDescent="0.25">
      <c r="B131" t="s">
        <v>107</v>
      </c>
    </row>
    <row r="132" spans="1:6" x14ac:dyDescent="0.25">
      <c r="B132" t="s">
        <v>39</v>
      </c>
    </row>
    <row r="133" spans="1:6" x14ac:dyDescent="0.25">
      <c r="B133" t="s">
        <v>108</v>
      </c>
    </row>
    <row r="134" spans="1:6" x14ac:dyDescent="0.25">
      <c r="B134" t="s">
        <v>109</v>
      </c>
    </row>
    <row r="135" spans="1:6" x14ac:dyDescent="0.25">
      <c r="B135" t="s">
        <v>110</v>
      </c>
    </row>
    <row r="136" spans="1:6" x14ac:dyDescent="0.25">
      <c r="B136" t="s">
        <v>111</v>
      </c>
    </row>
    <row r="138" spans="1:6" x14ac:dyDescent="0.25">
      <c r="A138" s="47"/>
      <c r="B138" s="47"/>
      <c r="C138" s="47"/>
      <c r="D138" s="47"/>
      <c r="E138" s="47"/>
      <c r="F138" s="47"/>
    </row>
    <row r="139" spans="1:6" x14ac:dyDescent="0.25">
      <c r="A139" s="376" t="s">
        <v>137</v>
      </c>
      <c r="B139" s="361" t="s">
        <v>118</v>
      </c>
      <c r="C139" s="361"/>
      <c r="D139" s="361"/>
      <c r="E139" s="361"/>
      <c r="F139" s="361"/>
    </row>
    <row r="140" spans="1:6" x14ac:dyDescent="0.25">
      <c r="A140" s="376"/>
      <c r="B140" s="18" t="s">
        <v>120</v>
      </c>
      <c r="C140" s="18" t="s">
        <v>121</v>
      </c>
      <c r="D140" s="361" t="s">
        <v>122</v>
      </c>
      <c r="E140" s="361"/>
      <c r="F140" s="361"/>
    </row>
    <row r="141" spans="1:6" ht="45" x14ac:dyDescent="0.25">
      <c r="A141" s="376"/>
      <c r="B141" s="21" t="s">
        <v>71</v>
      </c>
      <c r="C141" s="16">
        <v>5</v>
      </c>
      <c r="D141" s="23" t="s">
        <v>123</v>
      </c>
      <c r="E141" s="25" t="s">
        <v>124</v>
      </c>
      <c r="F141" s="22" t="s">
        <v>125</v>
      </c>
    </row>
    <row r="142" spans="1:6" ht="45" x14ac:dyDescent="0.25">
      <c r="A142" s="376"/>
      <c r="B142" s="21" t="s">
        <v>68</v>
      </c>
      <c r="C142" s="16">
        <v>4</v>
      </c>
      <c r="D142" s="23" t="s">
        <v>126</v>
      </c>
      <c r="E142" s="25" t="s">
        <v>127</v>
      </c>
      <c r="F142" s="22" t="s">
        <v>128</v>
      </c>
    </row>
    <row r="143" spans="1:6" ht="45" x14ac:dyDescent="0.25">
      <c r="A143" s="376"/>
      <c r="B143" s="21" t="s">
        <v>65</v>
      </c>
      <c r="C143" s="16">
        <v>3</v>
      </c>
      <c r="D143" s="23" t="s">
        <v>129</v>
      </c>
      <c r="E143" s="25" t="s">
        <v>130</v>
      </c>
      <c r="F143" s="22" t="s">
        <v>131</v>
      </c>
    </row>
    <row r="144" spans="1:6" ht="30" x14ac:dyDescent="0.25">
      <c r="A144" s="376"/>
      <c r="B144" s="21" t="s">
        <v>62</v>
      </c>
      <c r="C144" s="16">
        <v>2</v>
      </c>
      <c r="D144" s="24" t="s">
        <v>133</v>
      </c>
      <c r="E144" s="23" t="s">
        <v>126</v>
      </c>
      <c r="F144" s="25" t="s">
        <v>127</v>
      </c>
    </row>
    <row r="145" spans="1:6" ht="60" x14ac:dyDescent="0.25">
      <c r="A145" s="376"/>
      <c r="B145" s="21" t="s">
        <v>132</v>
      </c>
      <c r="C145" s="16">
        <v>1</v>
      </c>
      <c r="D145" s="24" t="s">
        <v>134</v>
      </c>
      <c r="E145" s="24" t="s">
        <v>133</v>
      </c>
      <c r="F145" s="23" t="s">
        <v>126</v>
      </c>
    </row>
    <row r="146" spans="1:6" ht="45" x14ac:dyDescent="0.25">
      <c r="A146" s="376"/>
      <c r="B146" s="379" t="s">
        <v>135</v>
      </c>
      <c r="C146" s="379"/>
      <c r="D146" s="26" t="s">
        <v>74</v>
      </c>
      <c r="E146" s="26" t="s">
        <v>75</v>
      </c>
      <c r="F146" s="26" t="s">
        <v>77</v>
      </c>
    </row>
    <row r="147" spans="1:6" x14ac:dyDescent="0.25">
      <c r="A147" s="376"/>
      <c r="B147" s="361" t="s">
        <v>121</v>
      </c>
      <c r="C147" s="361"/>
      <c r="D147" s="19">
        <v>5</v>
      </c>
      <c r="E147" s="19">
        <v>10</v>
      </c>
      <c r="F147" s="19">
        <v>20</v>
      </c>
    </row>
    <row r="148" spans="1:6" x14ac:dyDescent="0.25">
      <c r="A148" s="47"/>
      <c r="B148" s="47"/>
      <c r="C148" s="47"/>
      <c r="D148" s="47"/>
      <c r="E148" s="47"/>
      <c r="F148" s="47"/>
    </row>
    <row r="149" spans="1:6" ht="31.5" x14ac:dyDescent="0.5">
      <c r="A149" s="47"/>
      <c r="B149" s="380" t="s">
        <v>136</v>
      </c>
      <c r="C149" s="380"/>
      <c r="D149" s="380"/>
      <c r="E149" s="380"/>
      <c r="F149" s="380"/>
    </row>
    <row r="150" spans="1:6" ht="18" customHeight="1" x14ac:dyDescent="0.5">
      <c r="A150" s="47"/>
      <c r="B150" s="48"/>
      <c r="C150" s="48"/>
      <c r="D150" s="48"/>
      <c r="E150" s="48"/>
      <c r="F150" s="48"/>
    </row>
    <row r="152" spans="1:6" x14ac:dyDescent="0.25">
      <c r="B152" t="s">
        <v>138</v>
      </c>
    </row>
    <row r="153" spans="1:6" x14ac:dyDescent="0.25">
      <c r="B153" t="s">
        <v>139</v>
      </c>
    </row>
    <row r="154" spans="1:6" x14ac:dyDescent="0.25">
      <c r="B154" t="s">
        <v>140</v>
      </c>
    </row>
    <row r="155" spans="1:6" x14ac:dyDescent="0.25">
      <c r="B155" t="s">
        <v>141</v>
      </c>
    </row>
    <row r="156" spans="1:6" x14ac:dyDescent="0.25">
      <c r="B156" t="s">
        <v>142</v>
      </c>
    </row>
    <row r="157" spans="1:6" x14ac:dyDescent="0.25">
      <c r="B157" t="s">
        <v>143</v>
      </c>
    </row>
    <row r="158" spans="1:6" x14ac:dyDescent="0.25">
      <c r="B158" t="s">
        <v>144</v>
      </c>
    </row>
    <row r="159" spans="1:6" x14ac:dyDescent="0.25">
      <c r="B159" t="s">
        <v>145</v>
      </c>
    </row>
    <row r="160" spans="1:6" x14ac:dyDescent="0.25">
      <c r="B160" t="s">
        <v>146</v>
      </c>
    </row>
    <row r="161" spans="2:2" x14ac:dyDescent="0.25">
      <c r="B161" t="s">
        <v>147</v>
      </c>
    </row>
    <row r="162" spans="2:2" x14ac:dyDescent="0.25">
      <c r="B162" t="s">
        <v>148</v>
      </c>
    </row>
    <row r="163" spans="2:2" x14ac:dyDescent="0.25">
      <c r="B163" t="s">
        <v>149</v>
      </c>
    </row>
    <row r="164" spans="2:2" x14ac:dyDescent="0.25">
      <c r="B164" t="s">
        <v>150</v>
      </c>
    </row>
    <row r="165" spans="2:2" x14ac:dyDescent="0.25">
      <c r="B165" t="s">
        <v>151</v>
      </c>
    </row>
    <row r="166" spans="2:2" x14ac:dyDescent="0.25">
      <c r="B166" t="s">
        <v>152</v>
      </c>
    </row>
    <row r="167" spans="2:2" x14ac:dyDescent="0.25">
      <c r="B167" t="s">
        <v>153</v>
      </c>
    </row>
    <row r="168" spans="2:2" x14ac:dyDescent="0.25">
      <c r="B168" t="s">
        <v>154</v>
      </c>
    </row>
    <row r="169" spans="2:2" x14ac:dyDescent="0.25">
      <c r="B169" t="s">
        <v>155</v>
      </c>
    </row>
    <row r="170" spans="2:2" x14ac:dyDescent="0.25">
      <c r="B170" t="s">
        <v>156</v>
      </c>
    </row>
    <row r="171" spans="2:2" x14ac:dyDescent="0.25">
      <c r="B171" t="s">
        <v>157</v>
      </c>
    </row>
    <row r="172" spans="2:2" x14ac:dyDescent="0.25">
      <c r="B172" t="s">
        <v>158</v>
      </c>
    </row>
    <row r="173" spans="2:2" x14ac:dyDescent="0.25">
      <c r="B173" t="s">
        <v>150</v>
      </c>
    </row>
    <row r="174" spans="2:2" x14ac:dyDescent="0.25">
      <c r="B174" t="s">
        <v>159</v>
      </c>
    </row>
    <row r="175" spans="2:2" x14ac:dyDescent="0.25">
      <c r="B175" t="s">
        <v>152</v>
      </c>
    </row>
    <row r="176" spans="2:2" x14ac:dyDescent="0.25">
      <c r="B176" t="s">
        <v>153</v>
      </c>
    </row>
    <row r="177" spans="2:2" x14ac:dyDescent="0.25">
      <c r="B177" t="s">
        <v>160</v>
      </c>
    </row>
    <row r="178" spans="2:2" x14ac:dyDescent="0.25">
      <c r="B178" t="s">
        <v>161</v>
      </c>
    </row>
    <row r="179" spans="2:2" x14ac:dyDescent="0.25">
      <c r="B179" t="s">
        <v>162</v>
      </c>
    </row>
    <row r="180" spans="2:2" x14ac:dyDescent="0.25">
      <c r="B180" t="s">
        <v>163</v>
      </c>
    </row>
    <row r="181" spans="2:2" x14ac:dyDescent="0.25">
      <c r="B181" t="s">
        <v>164</v>
      </c>
    </row>
    <row r="182" spans="2:2" x14ac:dyDescent="0.25">
      <c r="B182" t="s">
        <v>165</v>
      </c>
    </row>
    <row r="183" spans="2:2" x14ac:dyDescent="0.25">
      <c r="B183" t="s">
        <v>166</v>
      </c>
    </row>
    <row r="184" spans="2:2" x14ac:dyDescent="0.25">
      <c r="B184" t="s">
        <v>167</v>
      </c>
    </row>
    <row r="185" spans="2:2" x14ac:dyDescent="0.25">
      <c r="B185" t="s">
        <v>168</v>
      </c>
    </row>
    <row r="186" spans="2:2" x14ac:dyDescent="0.25">
      <c r="B186" t="s">
        <v>152</v>
      </c>
    </row>
    <row r="187" spans="2:2" x14ac:dyDescent="0.25">
      <c r="B187" t="s">
        <v>153</v>
      </c>
    </row>
    <row r="191" spans="2:2" x14ac:dyDescent="0.25">
      <c r="B191" t="s">
        <v>169</v>
      </c>
    </row>
    <row r="192" spans="2:2" x14ac:dyDescent="0.25">
      <c r="B192" t="s">
        <v>170</v>
      </c>
    </row>
    <row r="193" spans="2:2" x14ac:dyDescent="0.25">
      <c r="B193" t="s">
        <v>171</v>
      </c>
    </row>
    <row r="194" spans="2:2" x14ac:dyDescent="0.25">
      <c r="B194" t="s">
        <v>172</v>
      </c>
    </row>
    <row r="195" spans="2:2" x14ac:dyDescent="0.25">
      <c r="B195" t="s">
        <v>173</v>
      </c>
    </row>
    <row r="196" spans="2:2" x14ac:dyDescent="0.25">
      <c r="B196" t="s">
        <v>174</v>
      </c>
    </row>
    <row r="197" spans="2:2" x14ac:dyDescent="0.25">
      <c r="B197" t="s">
        <v>175</v>
      </c>
    </row>
    <row r="198" spans="2:2" x14ac:dyDescent="0.25">
      <c r="B198" t="s">
        <v>176</v>
      </c>
    </row>
    <row r="199" spans="2:2" x14ac:dyDescent="0.25">
      <c r="B199" t="s">
        <v>177</v>
      </c>
    </row>
    <row r="200" spans="2:2" x14ac:dyDescent="0.25">
      <c r="B200" t="s">
        <v>178</v>
      </c>
    </row>
    <row r="201" spans="2:2" x14ac:dyDescent="0.25">
      <c r="B201" t="s">
        <v>179</v>
      </c>
    </row>
    <row r="202" spans="2:2" x14ac:dyDescent="0.25">
      <c r="B202" t="s">
        <v>180</v>
      </c>
    </row>
    <row r="203" spans="2:2" x14ac:dyDescent="0.25">
      <c r="B203" t="s">
        <v>181</v>
      </c>
    </row>
    <row r="204" spans="2:2" x14ac:dyDescent="0.25">
      <c r="B204" t="s">
        <v>182</v>
      </c>
    </row>
    <row r="205" spans="2:2" x14ac:dyDescent="0.25">
      <c r="B205" t="s">
        <v>183</v>
      </c>
    </row>
    <row r="206" spans="2:2" x14ac:dyDescent="0.25">
      <c r="B206" t="s">
        <v>184</v>
      </c>
    </row>
    <row r="207" spans="2:2" x14ac:dyDescent="0.25">
      <c r="B207" t="s">
        <v>185</v>
      </c>
    </row>
    <row r="210" spans="2:11" x14ac:dyDescent="0.25">
      <c r="B210" s="382" t="s">
        <v>186</v>
      </c>
      <c r="C210" s="383"/>
      <c r="D210" s="383"/>
      <c r="E210" s="383"/>
      <c r="F210" s="383"/>
      <c r="G210" s="383"/>
      <c r="H210" s="383"/>
      <c r="I210" s="383"/>
      <c r="J210" s="383"/>
      <c r="K210" s="384"/>
    </row>
    <row r="211" spans="2:11" x14ac:dyDescent="0.25">
      <c r="B211" s="381" t="s">
        <v>1</v>
      </c>
      <c r="C211" s="381" t="s">
        <v>187</v>
      </c>
      <c r="D211" s="381"/>
      <c r="E211" s="381"/>
      <c r="F211" s="377" t="s">
        <v>191</v>
      </c>
      <c r="G211" s="377"/>
      <c r="H211" s="377"/>
      <c r="I211" s="377"/>
      <c r="J211" s="377" t="s">
        <v>193</v>
      </c>
      <c r="K211" s="377"/>
    </row>
    <row r="212" spans="2:11" x14ac:dyDescent="0.25">
      <c r="B212" s="381"/>
      <c r="C212" s="27" t="s">
        <v>188</v>
      </c>
      <c r="D212" s="27" t="s">
        <v>189</v>
      </c>
      <c r="E212" s="27" t="s">
        <v>190</v>
      </c>
      <c r="F212" s="381" t="s">
        <v>192</v>
      </c>
      <c r="G212" s="381"/>
      <c r="H212" s="381"/>
      <c r="I212" s="381"/>
      <c r="J212" s="27" t="s">
        <v>86</v>
      </c>
      <c r="K212" s="27" t="s">
        <v>87</v>
      </c>
    </row>
    <row r="213" spans="2:11" ht="30" customHeight="1" x14ac:dyDescent="0.25">
      <c r="B213" s="13"/>
      <c r="C213" s="13"/>
      <c r="D213" s="13"/>
      <c r="E213" s="13"/>
      <c r="F213" s="374" t="s">
        <v>194</v>
      </c>
      <c r="G213" s="374"/>
      <c r="H213" s="374"/>
      <c r="I213" s="374"/>
      <c r="J213" s="28">
        <v>15</v>
      </c>
      <c r="K213" s="13"/>
    </row>
    <row r="214" spans="2:11" ht="30" customHeight="1" x14ac:dyDescent="0.25">
      <c r="B214" s="13"/>
      <c r="C214" s="13"/>
      <c r="D214" s="13"/>
      <c r="E214" s="13"/>
      <c r="F214" s="374" t="s">
        <v>195</v>
      </c>
      <c r="G214" s="374"/>
      <c r="H214" s="374"/>
      <c r="I214" s="374"/>
      <c r="J214" s="28">
        <v>5</v>
      </c>
      <c r="K214" s="13"/>
    </row>
    <row r="215" spans="2:11" x14ac:dyDescent="0.25">
      <c r="B215" s="13"/>
      <c r="C215" s="13"/>
      <c r="D215" s="13"/>
      <c r="E215" s="13"/>
      <c r="F215" s="386" t="s">
        <v>196</v>
      </c>
      <c r="G215" s="386"/>
      <c r="H215" s="386"/>
      <c r="I215" s="386"/>
      <c r="J215" s="28">
        <v>15</v>
      </c>
      <c r="K215" s="13"/>
    </row>
    <row r="216" spans="2:11" x14ac:dyDescent="0.25">
      <c r="B216" s="13"/>
      <c r="C216" s="13"/>
      <c r="D216" s="13"/>
      <c r="E216" s="13"/>
      <c r="F216" s="386" t="s">
        <v>197</v>
      </c>
      <c r="G216" s="386"/>
      <c r="H216" s="386"/>
      <c r="I216" s="386"/>
      <c r="J216" s="28">
        <v>10</v>
      </c>
      <c r="K216" s="13"/>
    </row>
    <row r="217" spans="2:11" ht="30" customHeight="1" x14ac:dyDescent="0.25">
      <c r="B217" s="13"/>
      <c r="C217" s="13"/>
      <c r="D217" s="13"/>
      <c r="E217" s="13"/>
      <c r="F217" s="374" t="s">
        <v>198</v>
      </c>
      <c r="G217" s="374"/>
      <c r="H217" s="374"/>
      <c r="I217" s="374"/>
      <c r="J217" s="28">
        <v>15</v>
      </c>
      <c r="K217" s="13"/>
    </row>
    <row r="218" spans="2:11" ht="30" customHeight="1" x14ac:dyDescent="0.25">
      <c r="B218" s="13"/>
      <c r="C218" s="13"/>
      <c r="D218" s="13"/>
      <c r="E218" s="13"/>
      <c r="F218" s="374" t="s">
        <v>199</v>
      </c>
      <c r="G218" s="374"/>
      <c r="H218" s="374"/>
      <c r="I218" s="374"/>
      <c r="J218" s="28">
        <v>10</v>
      </c>
      <c r="K218" s="13"/>
    </row>
    <row r="219" spans="2:11" ht="30" customHeight="1" x14ac:dyDescent="0.25">
      <c r="B219" s="13"/>
      <c r="C219" s="13"/>
      <c r="D219" s="13"/>
      <c r="E219" s="13"/>
      <c r="F219" s="374" t="s">
        <v>200</v>
      </c>
      <c r="G219" s="374"/>
      <c r="H219" s="374"/>
      <c r="I219" s="374"/>
      <c r="J219" s="28">
        <v>30</v>
      </c>
      <c r="K219" s="13"/>
    </row>
    <row r="220" spans="2:11" ht="31.5" x14ac:dyDescent="0.5">
      <c r="B220" s="385" t="s">
        <v>201</v>
      </c>
      <c r="C220" s="385"/>
      <c r="D220" s="385"/>
      <c r="E220" s="385"/>
      <c r="F220" s="385"/>
      <c r="G220" s="385"/>
      <c r="H220" s="385"/>
      <c r="I220" s="385"/>
      <c r="J220" s="44">
        <v>100</v>
      </c>
      <c r="K220" s="13"/>
    </row>
    <row r="223" spans="2:11" x14ac:dyDescent="0.25">
      <c r="B223" t="s">
        <v>202</v>
      </c>
      <c r="J223" s="55">
        <v>0</v>
      </c>
    </row>
    <row r="224" spans="2:11" x14ac:dyDescent="0.25">
      <c r="B224" t="s">
        <v>203</v>
      </c>
      <c r="J224">
        <v>5</v>
      </c>
    </row>
    <row r="225" spans="2:10" x14ac:dyDescent="0.25">
      <c r="B225" t="s">
        <v>204</v>
      </c>
      <c r="J225">
        <v>10</v>
      </c>
    </row>
    <row r="226" spans="2:10" x14ac:dyDescent="0.25">
      <c r="J226">
        <v>15</v>
      </c>
    </row>
    <row r="227" spans="2:10" ht="30" customHeight="1" x14ac:dyDescent="0.25">
      <c r="C227" s="387" t="s">
        <v>209</v>
      </c>
      <c r="D227" s="388"/>
      <c r="E227" s="27" t="s">
        <v>210</v>
      </c>
      <c r="F227" s="3"/>
      <c r="J227">
        <v>20</v>
      </c>
    </row>
    <row r="228" spans="2:10" x14ac:dyDescent="0.25">
      <c r="C228" s="13">
        <v>0</v>
      </c>
      <c r="D228" s="13">
        <v>50</v>
      </c>
      <c r="E228" s="28">
        <v>0</v>
      </c>
      <c r="J228">
        <v>25</v>
      </c>
    </row>
    <row r="229" spans="2:10" x14ac:dyDescent="0.25">
      <c r="C229" s="13">
        <v>51</v>
      </c>
      <c r="D229" s="13">
        <v>75</v>
      </c>
      <c r="E229" s="28">
        <v>1</v>
      </c>
      <c r="J229">
        <v>30</v>
      </c>
    </row>
    <row r="230" spans="2:10" x14ac:dyDescent="0.25">
      <c r="C230" s="13">
        <v>76</v>
      </c>
      <c r="D230" s="13">
        <v>100</v>
      </c>
      <c r="E230" s="28">
        <v>2</v>
      </c>
      <c r="J230">
        <v>35</v>
      </c>
    </row>
    <row r="231" spans="2:10" x14ac:dyDescent="0.25">
      <c r="J231">
        <v>40</v>
      </c>
    </row>
    <row r="232" spans="2:10" x14ac:dyDescent="0.25">
      <c r="B232" t="s">
        <v>205</v>
      </c>
      <c r="J232">
        <v>45</v>
      </c>
    </row>
    <row r="233" spans="2:10" x14ac:dyDescent="0.25">
      <c r="B233" t="s">
        <v>206</v>
      </c>
      <c r="J233">
        <v>50</v>
      </c>
    </row>
    <row r="234" spans="2:10" x14ac:dyDescent="0.25">
      <c r="J234">
        <v>55</v>
      </c>
    </row>
    <row r="235" spans="2:10" x14ac:dyDescent="0.25">
      <c r="B235" t="s">
        <v>207</v>
      </c>
      <c r="J235">
        <v>60</v>
      </c>
    </row>
    <row r="236" spans="2:10" x14ac:dyDescent="0.25">
      <c r="B236" t="s">
        <v>208</v>
      </c>
      <c r="J236">
        <v>65</v>
      </c>
    </row>
    <row r="237" spans="2:10" x14ac:dyDescent="0.25">
      <c r="J237">
        <v>70</v>
      </c>
    </row>
    <row r="238" spans="2:10" x14ac:dyDescent="0.25">
      <c r="J238">
        <v>75</v>
      </c>
    </row>
    <row r="239" spans="2:10" ht="20.25" customHeight="1" x14ac:dyDescent="0.25">
      <c r="B239" s="381" t="s">
        <v>118</v>
      </c>
      <c r="C239" s="381"/>
      <c r="D239" s="381"/>
      <c r="E239" s="381"/>
      <c r="F239" s="381"/>
      <c r="J239">
        <v>80</v>
      </c>
    </row>
    <row r="240" spans="2:10" ht="20.25" customHeight="1" x14ac:dyDescent="0.25">
      <c r="B240" s="27" t="s">
        <v>120</v>
      </c>
      <c r="C240" s="27" t="s">
        <v>58</v>
      </c>
      <c r="D240" s="381" t="s">
        <v>122</v>
      </c>
      <c r="E240" s="381"/>
      <c r="F240" s="381"/>
      <c r="J240">
        <v>85</v>
      </c>
    </row>
    <row r="241" spans="1:10" ht="20.25" customHeight="1" x14ac:dyDescent="0.25">
      <c r="B241" s="13" t="s">
        <v>71</v>
      </c>
      <c r="C241" s="28">
        <v>5</v>
      </c>
      <c r="D241" s="52">
        <f>+C241*$D$247</f>
        <v>25</v>
      </c>
      <c r="E241" s="50">
        <f>+C241*$E$247</f>
        <v>50</v>
      </c>
      <c r="F241" s="49">
        <f>+C241*$F$247</f>
        <v>100</v>
      </c>
      <c r="J241">
        <v>90</v>
      </c>
    </row>
    <row r="242" spans="1:10" ht="20.25" customHeight="1" x14ac:dyDescent="0.25">
      <c r="B242" s="13" t="s">
        <v>68</v>
      </c>
      <c r="C242" s="28">
        <v>4</v>
      </c>
      <c r="D242" s="52">
        <f>+C242*$D$247</f>
        <v>20</v>
      </c>
      <c r="E242" s="50">
        <f>+C242*$E$247</f>
        <v>40</v>
      </c>
      <c r="F242" s="49">
        <f>+C242*$F$247</f>
        <v>80</v>
      </c>
      <c r="J242">
        <v>95</v>
      </c>
    </row>
    <row r="243" spans="1:10" ht="20.25" customHeight="1" x14ac:dyDescent="0.25">
      <c r="B243" s="13" t="s">
        <v>65</v>
      </c>
      <c r="C243" s="28">
        <v>3</v>
      </c>
      <c r="D243" s="52">
        <f>+C243*$D$247</f>
        <v>15</v>
      </c>
      <c r="E243" s="50">
        <f>+C243*$E$247</f>
        <v>30</v>
      </c>
      <c r="F243" s="49">
        <f>+C243*$F$247</f>
        <v>60</v>
      </c>
      <c r="J243">
        <v>100</v>
      </c>
    </row>
    <row r="244" spans="1:10" ht="20.25" customHeight="1" x14ac:dyDescent="0.25">
      <c r="B244" s="13" t="s">
        <v>62</v>
      </c>
      <c r="C244" s="28">
        <v>2</v>
      </c>
      <c r="D244" s="51">
        <f>+C244*$D$247</f>
        <v>10</v>
      </c>
      <c r="E244" s="52">
        <f>+C244*$E$247</f>
        <v>20</v>
      </c>
      <c r="F244" s="50">
        <f>+C244*$F$247</f>
        <v>40</v>
      </c>
    </row>
    <row r="245" spans="1:10" ht="20.25" customHeight="1" x14ac:dyDescent="0.25">
      <c r="B245" s="13" t="s">
        <v>59</v>
      </c>
      <c r="C245" s="28">
        <v>1</v>
      </c>
      <c r="D245" s="51">
        <f>+C245*$D$247</f>
        <v>5</v>
      </c>
      <c r="E245" s="51">
        <f>+C245*$E$247</f>
        <v>10</v>
      </c>
      <c r="F245" s="52">
        <f>+C245*$F$247</f>
        <v>20</v>
      </c>
    </row>
    <row r="246" spans="1:10" ht="20.25" customHeight="1" x14ac:dyDescent="0.25">
      <c r="B246" s="381" t="s">
        <v>135</v>
      </c>
      <c r="C246" s="381"/>
      <c r="D246" s="14" t="s">
        <v>74</v>
      </c>
      <c r="E246" s="14" t="s">
        <v>75</v>
      </c>
      <c r="F246" s="14" t="s">
        <v>77</v>
      </c>
    </row>
    <row r="247" spans="1:10" ht="20.25" customHeight="1" x14ac:dyDescent="0.25">
      <c r="B247" s="381" t="s">
        <v>58</v>
      </c>
      <c r="C247" s="381"/>
      <c r="D247" s="14">
        <v>5</v>
      </c>
      <c r="E247" s="14">
        <v>10</v>
      </c>
      <c r="F247" s="14">
        <v>20</v>
      </c>
    </row>
    <row r="248" spans="1:10" x14ac:dyDescent="0.25">
      <c r="B248" s="6"/>
      <c r="C248" s="6"/>
      <c r="D248" s="7"/>
      <c r="E248" s="7"/>
      <c r="F248" s="7"/>
    </row>
    <row r="249" spans="1:10" ht="31.5" x14ac:dyDescent="0.5">
      <c r="B249" s="8" t="s">
        <v>211</v>
      </c>
      <c r="D249" s="396" t="s">
        <v>119</v>
      </c>
      <c r="E249" s="396"/>
      <c r="F249" s="396"/>
    </row>
    <row r="252" spans="1:10" ht="20.25" customHeight="1" x14ac:dyDescent="0.25">
      <c r="A252" s="389" t="s">
        <v>137</v>
      </c>
      <c r="B252" s="381" t="s">
        <v>118</v>
      </c>
      <c r="C252" s="381"/>
      <c r="D252" s="381"/>
      <c r="E252" s="381"/>
      <c r="F252" s="381"/>
    </row>
    <row r="253" spans="1:10" ht="20.25" customHeight="1" x14ac:dyDescent="0.25">
      <c r="A253" s="389"/>
      <c r="B253" s="27" t="s">
        <v>120</v>
      </c>
      <c r="C253" s="27" t="s">
        <v>58</v>
      </c>
      <c r="D253" s="381" t="s">
        <v>122</v>
      </c>
      <c r="E253" s="381"/>
      <c r="F253" s="381"/>
    </row>
    <row r="254" spans="1:10" ht="20.25" customHeight="1" x14ac:dyDescent="0.25">
      <c r="A254" s="389"/>
      <c r="B254" s="13" t="s">
        <v>71</v>
      </c>
      <c r="C254" s="28">
        <v>5</v>
      </c>
      <c r="D254" s="52"/>
      <c r="E254" s="50"/>
      <c r="F254" s="49"/>
    </row>
    <row r="255" spans="1:10" ht="20.25" customHeight="1" x14ac:dyDescent="0.25">
      <c r="A255" s="389"/>
      <c r="B255" s="13" t="s">
        <v>68</v>
      </c>
      <c r="C255" s="28">
        <v>4</v>
      </c>
      <c r="D255" s="52"/>
      <c r="E255" s="50"/>
      <c r="F255" s="49"/>
    </row>
    <row r="256" spans="1:10" ht="20.25" customHeight="1" x14ac:dyDescent="0.25">
      <c r="A256" s="389"/>
      <c r="B256" s="13" t="s">
        <v>65</v>
      </c>
      <c r="C256" s="28">
        <v>3</v>
      </c>
      <c r="D256" s="52"/>
      <c r="E256" s="50"/>
      <c r="F256" s="49"/>
    </row>
    <row r="257" spans="1:24" ht="20.25" customHeight="1" x14ac:dyDescent="0.25">
      <c r="A257" s="389"/>
      <c r="B257" s="13" t="s">
        <v>62</v>
      </c>
      <c r="C257" s="28">
        <v>2</v>
      </c>
      <c r="D257" s="51"/>
      <c r="E257" s="52"/>
      <c r="F257" s="50"/>
    </row>
    <row r="258" spans="1:24" ht="20.25" customHeight="1" x14ac:dyDescent="0.25">
      <c r="A258" s="389"/>
      <c r="B258" s="13" t="s">
        <v>59</v>
      </c>
      <c r="C258" s="28">
        <v>1</v>
      </c>
      <c r="D258" s="51"/>
      <c r="E258" s="51"/>
      <c r="F258" s="52"/>
    </row>
    <row r="259" spans="1:24" ht="20.25" customHeight="1" x14ac:dyDescent="0.25">
      <c r="A259" s="389"/>
      <c r="B259" s="381" t="s">
        <v>135</v>
      </c>
      <c r="C259" s="381"/>
      <c r="D259" s="14" t="s">
        <v>74</v>
      </c>
      <c r="E259" s="14" t="s">
        <v>75</v>
      </c>
      <c r="F259" s="14" t="s">
        <v>77</v>
      </c>
    </row>
    <row r="260" spans="1:24" ht="20.25" customHeight="1" x14ac:dyDescent="0.25">
      <c r="A260" s="389"/>
      <c r="B260" s="381" t="s">
        <v>58</v>
      </c>
      <c r="C260" s="381"/>
      <c r="D260" s="54">
        <v>5</v>
      </c>
      <c r="E260" s="54">
        <v>10</v>
      </c>
      <c r="F260" s="54">
        <v>20</v>
      </c>
    </row>
    <row r="262" spans="1:24" x14ac:dyDescent="0.25">
      <c r="B262" t="s">
        <v>212</v>
      </c>
    </row>
    <row r="264" spans="1:24" ht="15.75" x14ac:dyDescent="0.25">
      <c r="G264" s="390" t="s">
        <v>213</v>
      </c>
      <c r="H264" s="391"/>
      <c r="I264" s="391"/>
      <c r="J264" s="391"/>
      <c r="K264" s="391"/>
      <c r="L264" s="391"/>
      <c r="M264" s="391"/>
      <c r="N264" s="391"/>
      <c r="O264" s="391"/>
      <c r="P264" s="391"/>
      <c r="Q264" s="391"/>
      <c r="R264" s="391"/>
      <c r="S264" s="391"/>
      <c r="T264" s="391"/>
      <c r="U264" s="391"/>
      <c r="V264" s="391"/>
      <c r="W264" s="391"/>
      <c r="X264" s="392"/>
    </row>
    <row r="265" spans="1:24" ht="15.75" x14ac:dyDescent="0.25">
      <c r="G265" s="393" t="s">
        <v>221</v>
      </c>
      <c r="H265" s="394"/>
      <c r="I265" s="394"/>
      <c r="J265" s="394"/>
      <c r="K265" s="394"/>
      <c r="L265" s="394"/>
      <c r="M265" s="394"/>
      <c r="N265" s="394"/>
      <c r="O265" s="394"/>
      <c r="P265" s="394"/>
      <c r="Q265" s="394"/>
      <c r="R265" s="394"/>
      <c r="S265" s="394"/>
      <c r="T265" s="394"/>
      <c r="U265" s="394"/>
      <c r="V265" s="394"/>
      <c r="W265" s="394"/>
      <c r="X265" s="395"/>
    </row>
    <row r="266" spans="1:24" ht="15.75" x14ac:dyDescent="0.25">
      <c r="G266" s="390" t="s">
        <v>222</v>
      </c>
      <c r="H266" s="391"/>
      <c r="I266" s="391"/>
      <c r="J266" s="392"/>
      <c r="K266" s="390" t="s">
        <v>223</v>
      </c>
      <c r="L266" s="391"/>
      <c r="M266" s="391"/>
      <c r="N266" s="391"/>
      <c r="O266" s="391"/>
      <c r="P266" s="391"/>
      <c r="Q266" s="391"/>
      <c r="R266" s="391"/>
      <c r="S266" s="391"/>
      <c r="T266" s="392"/>
      <c r="U266" s="390" t="s">
        <v>224</v>
      </c>
      <c r="V266" s="391"/>
      <c r="W266" s="391"/>
      <c r="X266" s="392"/>
    </row>
    <row r="267" spans="1:24" ht="35.25" customHeight="1" x14ac:dyDescent="0.25">
      <c r="G267" s="399" t="s">
        <v>226</v>
      </c>
      <c r="H267" s="399" t="s">
        <v>9</v>
      </c>
      <c r="I267" s="399" t="s">
        <v>10</v>
      </c>
      <c r="J267" s="399" t="s">
        <v>214</v>
      </c>
      <c r="K267" s="403" t="s">
        <v>227</v>
      </c>
      <c r="L267" s="404"/>
      <c r="M267" s="405"/>
      <c r="N267" s="406" t="s">
        <v>225</v>
      </c>
      <c r="O267" s="407"/>
      <c r="P267" s="407"/>
      <c r="Q267" s="407"/>
      <c r="R267" s="407"/>
      <c r="S267" s="407"/>
      <c r="T267" s="408"/>
      <c r="U267" s="399" t="s">
        <v>215</v>
      </c>
      <c r="V267" s="399" t="s">
        <v>216</v>
      </c>
      <c r="W267" s="399" t="s">
        <v>217</v>
      </c>
      <c r="X267" s="399" t="s">
        <v>218</v>
      </c>
    </row>
    <row r="268" spans="1:24" ht="35.25" customHeight="1" x14ac:dyDescent="0.25">
      <c r="G268" s="400"/>
      <c r="H268" s="400"/>
      <c r="I268" s="400"/>
      <c r="J268" s="400"/>
      <c r="K268" s="403" t="s">
        <v>228</v>
      </c>
      <c r="L268" s="404"/>
      <c r="M268" s="405"/>
      <c r="N268" s="399" t="s">
        <v>219</v>
      </c>
      <c r="O268" s="409" t="s">
        <v>230</v>
      </c>
      <c r="P268" s="404"/>
      <c r="Q268" s="405"/>
      <c r="R268" s="403" t="s">
        <v>231</v>
      </c>
      <c r="S268" s="404"/>
      <c r="T268" s="405"/>
      <c r="U268" s="400"/>
      <c r="V268" s="400"/>
      <c r="W268" s="400"/>
      <c r="X268" s="400"/>
    </row>
    <row r="269" spans="1:24" ht="85.5" customHeight="1" x14ac:dyDescent="0.25">
      <c r="G269" s="401"/>
      <c r="H269" s="401"/>
      <c r="I269" s="401"/>
      <c r="J269" s="401"/>
      <c r="K269" s="9" t="s">
        <v>120</v>
      </c>
      <c r="L269" s="9" t="s">
        <v>135</v>
      </c>
      <c r="M269" s="10" t="s">
        <v>229</v>
      </c>
      <c r="N269" s="401"/>
      <c r="O269" s="9" t="s">
        <v>120</v>
      </c>
      <c r="P269" s="9" t="s">
        <v>135</v>
      </c>
      <c r="Q269" s="10" t="s">
        <v>229</v>
      </c>
      <c r="R269" s="10" t="s">
        <v>232</v>
      </c>
      <c r="S269" s="9" t="s">
        <v>216</v>
      </c>
      <c r="T269" s="9" t="s">
        <v>220</v>
      </c>
      <c r="U269" s="401"/>
      <c r="V269" s="401"/>
      <c r="W269" s="401"/>
      <c r="X269" s="401"/>
    </row>
    <row r="270" spans="1:24" x14ac:dyDescent="0.25">
      <c r="G270" s="1"/>
      <c r="H270" s="1"/>
      <c r="I270" s="1"/>
      <c r="J270" s="1"/>
      <c r="K270" s="1"/>
      <c r="L270" s="1"/>
      <c r="M270" s="5"/>
      <c r="N270" s="1"/>
      <c r="O270" s="1"/>
      <c r="P270" s="1"/>
      <c r="Q270" s="1"/>
      <c r="R270" s="1"/>
      <c r="S270" s="1"/>
      <c r="T270" s="1"/>
      <c r="U270" s="1"/>
      <c r="V270" s="1"/>
      <c r="W270" s="1"/>
      <c r="X270" s="1"/>
    </row>
    <row r="271" spans="1:24" x14ac:dyDescent="0.25">
      <c r="G271" s="1"/>
      <c r="H271" s="1"/>
      <c r="I271" s="1"/>
      <c r="J271" s="1"/>
      <c r="K271" s="1"/>
      <c r="L271" s="1"/>
      <c r="M271" s="1"/>
      <c r="N271" s="1"/>
      <c r="O271" s="1"/>
      <c r="P271" s="1"/>
      <c r="Q271" s="1"/>
      <c r="R271" s="1"/>
      <c r="S271" s="1"/>
      <c r="T271" s="1"/>
      <c r="U271" s="1"/>
      <c r="V271" s="1"/>
      <c r="W271" s="1"/>
      <c r="X271" s="1"/>
    </row>
    <row r="272" spans="1:24" x14ac:dyDescent="0.25">
      <c r="G272" s="1"/>
      <c r="H272" s="1"/>
      <c r="I272" s="1"/>
      <c r="J272" s="1"/>
      <c r="K272" s="1"/>
      <c r="L272" s="1"/>
      <c r="M272" s="1"/>
      <c r="N272" s="1"/>
      <c r="O272" s="1"/>
      <c r="P272" s="1"/>
      <c r="Q272" s="1"/>
      <c r="R272" s="1"/>
      <c r="S272" s="1"/>
      <c r="T272" s="1"/>
      <c r="U272" s="1"/>
      <c r="V272" s="1"/>
      <c r="W272" s="1"/>
      <c r="X272" s="1"/>
    </row>
    <row r="273" spans="2:24" x14ac:dyDescent="0.25">
      <c r="G273" s="1"/>
      <c r="H273" s="1"/>
      <c r="I273" s="1"/>
      <c r="J273" s="1"/>
      <c r="K273" s="1"/>
      <c r="L273" s="1"/>
      <c r="M273" s="1"/>
      <c r="N273" s="1"/>
      <c r="O273" s="1"/>
      <c r="P273" s="1"/>
      <c r="Q273" s="1"/>
      <c r="R273" s="1"/>
      <c r="S273" s="1"/>
      <c r="T273" s="1"/>
      <c r="U273" s="1"/>
      <c r="V273" s="1"/>
      <c r="W273" s="1"/>
      <c r="X273" s="1"/>
    </row>
    <row r="274" spans="2:24" x14ac:dyDescent="0.25">
      <c r="G274" s="1"/>
      <c r="H274" s="1"/>
      <c r="I274" s="1"/>
      <c r="J274" s="1"/>
      <c r="K274" s="1"/>
      <c r="L274" s="1"/>
      <c r="M274" s="1"/>
      <c r="N274" s="1"/>
      <c r="O274" s="1"/>
      <c r="P274" s="1"/>
      <c r="Q274" s="1"/>
      <c r="R274" s="1"/>
      <c r="S274" s="1"/>
      <c r="T274" s="1"/>
      <c r="U274" s="1"/>
      <c r="V274" s="1"/>
      <c r="W274" s="1"/>
      <c r="X274" s="1"/>
    </row>
    <row r="275" spans="2:24" x14ac:dyDescent="0.25">
      <c r="G275" s="1"/>
      <c r="H275" s="1"/>
      <c r="I275" s="1"/>
      <c r="J275" s="1"/>
      <c r="K275" s="1"/>
      <c r="L275" s="1"/>
      <c r="M275" s="1"/>
      <c r="N275" s="1"/>
      <c r="O275" s="1"/>
      <c r="P275" s="1"/>
      <c r="Q275" s="1"/>
      <c r="R275" s="1"/>
      <c r="S275" s="1"/>
      <c r="T275" s="1"/>
      <c r="U275" s="1"/>
      <c r="V275" s="1"/>
      <c r="W275" s="1"/>
      <c r="X275" s="1"/>
    </row>
    <row r="276" spans="2:24" x14ac:dyDescent="0.25">
      <c r="G276" s="1"/>
      <c r="H276" s="1"/>
      <c r="I276" s="1"/>
      <c r="J276" s="1"/>
      <c r="K276" s="1"/>
      <c r="L276" s="1"/>
      <c r="M276" s="1"/>
      <c r="N276" s="1"/>
      <c r="O276" s="1"/>
      <c r="P276" s="1"/>
      <c r="Q276" s="1"/>
      <c r="R276" s="1"/>
      <c r="S276" s="1"/>
      <c r="T276" s="1"/>
      <c r="U276" s="1"/>
      <c r="V276" s="1"/>
      <c r="W276" s="1"/>
      <c r="X276" s="1"/>
    </row>
    <row r="277" spans="2:24" x14ac:dyDescent="0.25">
      <c r="G277" s="1"/>
      <c r="H277" s="1"/>
      <c r="I277" s="1"/>
      <c r="J277" s="1"/>
      <c r="K277" s="1"/>
      <c r="L277" s="1"/>
      <c r="M277" s="1"/>
      <c r="N277" s="1"/>
      <c r="O277" s="1"/>
      <c r="P277" s="1"/>
      <c r="Q277" s="1"/>
      <c r="R277" s="1"/>
      <c r="S277" s="1"/>
      <c r="T277" s="1"/>
      <c r="U277" s="1"/>
      <c r="V277" s="1"/>
      <c r="W277" s="1"/>
      <c r="X277" s="1"/>
    </row>
    <row r="278" spans="2:24" x14ac:dyDescent="0.25">
      <c r="G278" s="1"/>
      <c r="H278" s="1"/>
      <c r="I278" s="1"/>
      <c r="J278" s="1"/>
      <c r="K278" s="1"/>
      <c r="L278" s="1"/>
      <c r="M278" s="1"/>
      <c r="N278" s="1"/>
      <c r="O278" s="1"/>
      <c r="P278" s="1"/>
      <c r="Q278" s="1"/>
      <c r="R278" s="1"/>
      <c r="S278" s="1"/>
      <c r="T278" s="1"/>
      <c r="U278" s="1"/>
      <c r="V278" s="1"/>
      <c r="W278" s="1"/>
      <c r="X278" s="1"/>
    </row>
    <row r="279" spans="2:24" x14ac:dyDescent="0.25">
      <c r="G279" s="1"/>
      <c r="H279" s="1"/>
      <c r="I279" s="1"/>
      <c r="J279" s="1"/>
      <c r="K279" s="1"/>
      <c r="L279" s="1"/>
      <c r="M279" s="1"/>
      <c r="N279" s="1"/>
      <c r="O279" s="1"/>
      <c r="P279" s="1"/>
      <c r="Q279" s="1"/>
      <c r="R279" s="1"/>
      <c r="S279" s="1"/>
      <c r="T279" s="1"/>
      <c r="U279" s="1"/>
      <c r="V279" s="1"/>
      <c r="W279" s="1"/>
      <c r="X279" s="1"/>
    </row>
    <row r="280" spans="2:24" x14ac:dyDescent="0.25">
      <c r="G280" s="1"/>
      <c r="H280" s="1"/>
      <c r="I280" s="1"/>
      <c r="J280" s="1"/>
      <c r="K280" s="1"/>
      <c r="L280" s="1"/>
      <c r="M280" s="1"/>
      <c r="N280" s="1"/>
      <c r="O280" s="1"/>
      <c r="P280" s="1"/>
      <c r="Q280" s="1"/>
      <c r="R280" s="1"/>
      <c r="S280" s="1"/>
      <c r="T280" s="1"/>
      <c r="U280" s="1"/>
      <c r="V280" s="1"/>
      <c r="W280" s="1"/>
      <c r="X280" s="1"/>
    </row>
    <row r="281" spans="2:24" x14ac:dyDescent="0.25">
      <c r="G281" s="1"/>
      <c r="H281" s="1"/>
      <c r="I281" s="1"/>
      <c r="J281" s="1"/>
      <c r="K281" s="1"/>
      <c r="L281" s="1"/>
      <c r="M281" s="1"/>
      <c r="N281" s="1"/>
      <c r="O281" s="1"/>
      <c r="P281" s="1"/>
      <c r="Q281" s="1"/>
      <c r="R281" s="1"/>
      <c r="S281" s="1"/>
      <c r="T281" s="1"/>
      <c r="U281" s="1"/>
      <c r="V281" s="1"/>
      <c r="W281" s="1"/>
      <c r="X281" s="1"/>
    </row>
    <row r="282" spans="2:24" x14ac:dyDescent="0.25">
      <c r="G282" s="1"/>
      <c r="H282" s="1"/>
      <c r="I282" s="1"/>
      <c r="J282" s="1"/>
      <c r="K282" s="1"/>
      <c r="L282" s="1"/>
      <c r="M282" s="1"/>
      <c r="N282" s="1"/>
      <c r="O282" s="1"/>
      <c r="P282" s="1"/>
      <c r="Q282" s="1"/>
      <c r="R282" s="1"/>
      <c r="S282" s="1"/>
      <c r="T282" s="1"/>
      <c r="U282" s="1"/>
      <c r="V282" s="1"/>
      <c r="W282" s="1"/>
      <c r="X282" s="1"/>
    </row>
    <row r="283" spans="2:24" x14ac:dyDescent="0.25">
      <c r="G283" s="1"/>
      <c r="H283" s="1"/>
      <c r="I283" s="1"/>
      <c r="J283" s="1"/>
      <c r="K283" s="1"/>
      <c r="L283" s="1"/>
      <c r="M283" s="1"/>
      <c r="N283" s="1"/>
      <c r="O283" s="1"/>
      <c r="P283" s="1"/>
      <c r="Q283" s="1"/>
      <c r="R283" s="1"/>
      <c r="S283" s="1"/>
      <c r="T283" s="1"/>
      <c r="U283" s="1"/>
      <c r="V283" s="1"/>
      <c r="W283" s="1"/>
      <c r="X283" s="1"/>
    </row>
    <row r="287" spans="2:24" ht="15.75" x14ac:dyDescent="0.25">
      <c r="B287" s="402" t="s">
        <v>233</v>
      </c>
      <c r="C287" s="402"/>
      <c r="D287" s="402"/>
      <c r="E287" s="402"/>
      <c r="F287" s="402"/>
      <c r="G287" s="402"/>
      <c r="H287" s="402"/>
      <c r="I287" s="402"/>
    </row>
    <row r="288" spans="2:24" ht="15.75" x14ac:dyDescent="0.25">
      <c r="B288" s="397" t="s">
        <v>234</v>
      </c>
      <c r="C288" s="397"/>
      <c r="D288" s="397"/>
      <c r="E288" s="397"/>
      <c r="F288" s="397"/>
      <c r="G288" s="397"/>
      <c r="H288" s="397"/>
      <c r="I288" s="397"/>
    </row>
    <row r="289" spans="2:9" ht="15.75" x14ac:dyDescent="0.25">
      <c r="B289" s="398" t="s">
        <v>213</v>
      </c>
      <c r="C289" s="398"/>
      <c r="D289" s="398"/>
      <c r="E289" s="398" t="s">
        <v>235</v>
      </c>
      <c r="F289" s="398"/>
      <c r="G289" s="398" t="s">
        <v>216</v>
      </c>
      <c r="H289" s="398"/>
      <c r="I289" s="398"/>
    </row>
    <row r="290" spans="2:9" ht="110.25" x14ac:dyDescent="0.25">
      <c r="B290" s="11" t="s">
        <v>9</v>
      </c>
      <c r="C290" s="11" t="s">
        <v>10</v>
      </c>
      <c r="D290" s="11" t="s">
        <v>236</v>
      </c>
      <c r="E290" s="11" t="s">
        <v>237</v>
      </c>
      <c r="F290" s="11" t="s">
        <v>238</v>
      </c>
      <c r="G290" s="12" t="s">
        <v>239</v>
      </c>
      <c r="H290" s="12" t="s">
        <v>240</v>
      </c>
      <c r="I290" s="11" t="s">
        <v>241</v>
      </c>
    </row>
    <row r="291" spans="2:9" ht="15.75" x14ac:dyDescent="0.25">
      <c r="B291" s="11"/>
      <c r="C291" s="11"/>
      <c r="D291" s="11"/>
      <c r="E291" s="11"/>
      <c r="F291" s="11"/>
      <c r="G291" s="11"/>
      <c r="H291" s="11"/>
      <c r="I291" s="11"/>
    </row>
    <row r="292" spans="2:9" ht="15.75" x14ac:dyDescent="0.25">
      <c r="B292" s="11"/>
      <c r="C292" s="11"/>
      <c r="D292" s="11"/>
      <c r="E292" s="11"/>
      <c r="F292" s="11"/>
      <c r="G292" s="11"/>
      <c r="H292" s="11"/>
      <c r="I292" s="11"/>
    </row>
    <row r="293" spans="2:9" ht="15.75" x14ac:dyDescent="0.25">
      <c r="B293" s="11"/>
      <c r="C293" s="11"/>
      <c r="D293" s="11"/>
      <c r="E293" s="11"/>
      <c r="F293" s="11"/>
      <c r="G293" s="11"/>
      <c r="H293" s="11"/>
      <c r="I293" s="11"/>
    </row>
    <row r="294" spans="2:9" x14ac:dyDescent="0.25">
      <c r="B294" s="1"/>
      <c r="C294" s="1"/>
      <c r="D294" s="1"/>
      <c r="E294" s="1"/>
      <c r="F294" s="1"/>
      <c r="G294" s="1"/>
      <c r="H294" s="1"/>
      <c r="I294" s="1"/>
    </row>
    <row r="295" spans="2:9" x14ac:dyDescent="0.25">
      <c r="B295" s="1"/>
      <c r="C295" s="1"/>
      <c r="D295" s="1"/>
      <c r="E295" s="1"/>
      <c r="F295" s="1"/>
      <c r="G295" s="1"/>
      <c r="H295" s="1"/>
      <c r="I295" s="1"/>
    </row>
    <row r="297" spans="2:9" x14ac:dyDescent="0.25">
      <c r="B297" t="s">
        <v>242</v>
      </c>
    </row>
    <row r="300" spans="2:9" x14ac:dyDescent="0.25">
      <c r="B300" t="s">
        <v>243</v>
      </c>
    </row>
    <row r="301" spans="2:9" x14ac:dyDescent="0.25">
      <c r="B301" t="s">
        <v>244</v>
      </c>
    </row>
    <row r="302" spans="2:9" x14ac:dyDescent="0.25">
      <c r="B302" t="s">
        <v>245</v>
      </c>
    </row>
    <row r="303" spans="2:9" x14ac:dyDescent="0.25">
      <c r="B303" t="s">
        <v>246</v>
      </c>
    </row>
    <row r="304" spans="2:9" x14ac:dyDescent="0.25">
      <c r="B304" t="s">
        <v>247</v>
      </c>
    </row>
    <row r="305" spans="2:2" x14ac:dyDescent="0.25">
      <c r="B305" t="s">
        <v>248</v>
      </c>
    </row>
    <row r="306" spans="2:2" x14ac:dyDescent="0.25">
      <c r="B306" t="s">
        <v>249</v>
      </c>
    </row>
    <row r="308" spans="2:2" x14ac:dyDescent="0.25">
      <c r="B308" t="s">
        <v>250</v>
      </c>
    </row>
    <row r="309" spans="2:2" x14ac:dyDescent="0.25">
      <c r="B309" t="s">
        <v>251</v>
      </c>
    </row>
    <row r="310" spans="2:2" x14ac:dyDescent="0.25">
      <c r="B310" t="s">
        <v>252</v>
      </c>
    </row>
    <row r="311" spans="2:2" x14ac:dyDescent="0.25">
      <c r="B311" t="s">
        <v>253</v>
      </c>
    </row>
    <row r="312" spans="2:2" x14ac:dyDescent="0.25">
      <c r="B312" t="s">
        <v>254</v>
      </c>
    </row>
    <row r="313" spans="2:2" x14ac:dyDescent="0.25">
      <c r="B313" t="s">
        <v>255</v>
      </c>
    </row>
    <row r="314" spans="2:2" x14ac:dyDescent="0.25">
      <c r="B314" t="s">
        <v>256</v>
      </c>
    </row>
    <row r="315" spans="2:2" x14ac:dyDescent="0.25">
      <c r="B315" t="s">
        <v>257</v>
      </c>
    </row>
    <row r="316" spans="2:2" x14ac:dyDescent="0.25">
      <c r="B316" t="s">
        <v>258</v>
      </c>
    </row>
    <row r="317" spans="2:2" x14ac:dyDescent="0.25">
      <c r="B317" t="s">
        <v>259</v>
      </c>
    </row>
    <row r="318" spans="2:2" x14ac:dyDescent="0.25">
      <c r="B318" t="s">
        <v>260</v>
      </c>
    </row>
    <row r="319" spans="2:2" x14ac:dyDescent="0.25">
      <c r="B319" t="s">
        <v>261</v>
      </c>
    </row>
    <row r="320" spans="2:2" x14ac:dyDescent="0.25">
      <c r="B320" t="s">
        <v>262</v>
      </c>
    </row>
    <row r="321" spans="2:2" x14ac:dyDescent="0.25">
      <c r="B321" t="s">
        <v>263</v>
      </c>
    </row>
    <row r="322" spans="2:2" x14ac:dyDescent="0.25">
      <c r="B322" t="s">
        <v>264</v>
      </c>
    </row>
  </sheetData>
  <mergeCells count="102">
    <mergeCell ref="B288:I288"/>
    <mergeCell ref="B289:D289"/>
    <mergeCell ref="E289:F289"/>
    <mergeCell ref="G289:I289"/>
    <mergeCell ref="U267:U269"/>
    <mergeCell ref="V267:V269"/>
    <mergeCell ref="W267:W269"/>
    <mergeCell ref="X267:X269"/>
    <mergeCell ref="B287:I287"/>
    <mergeCell ref="K267:M267"/>
    <mergeCell ref="K268:M268"/>
    <mergeCell ref="N267:T267"/>
    <mergeCell ref="G267:G269"/>
    <mergeCell ref="H267:H269"/>
    <mergeCell ref="I267:I269"/>
    <mergeCell ref="J267:J269"/>
    <mergeCell ref="O268:Q268"/>
    <mergeCell ref="N268:N269"/>
    <mergeCell ref="R268:T268"/>
    <mergeCell ref="B259:C259"/>
    <mergeCell ref="B260:C260"/>
    <mergeCell ref="A252:A260"/>
    <mergeCell ref="G264:X264"/>
    <mergeCell ref="G266:J266"/>
    <mergeCell ref="K266:T266"/>
    <mergeCell ref="G265:X265"/>
    <mergeCell ref="U266:X266"/>
    <mergeCell ref="B246:C246"/>
    <mergeCell ref="B247:C247"/>
    <mergeCell ref="D249:F249"/>
    <mergeCell ref="B252:F252"/>
    <mergeCell ref="D253:F253"/>
    <mergeCell ref="B149:F149"/>
    <mergeCell ref="B211:B212"/>
    <mergeCell ref="C211:E211"/>
    <mergeCell ref="J211:K211"/>
    <mergeCell ref="F211:I211"/>
    <mergeCell ref="F212:I212"/>
    <mergeCell ref="B210:K210"/>
    <mergeCell ref="B239:F239"/>
    <mergeCell ref="D240:F240"/>
    <mergeCell ref="F218:I218"/>
    <mergeCell ref="F219:I219"/>
    <mergeCell ref="B220:I220"/>
    <mergeCell ref="F213:I213"/>
    <mergeCell ref="F214:I214"/>
    <mergeCell ref="F215:I215"/>
    <mergeCell ref="F216:I216"/>
    <mergeCell ref="F217:I217"/>
    <mergeCell ref="C227:D227"/>
    <mergeCell ref="A139:A147"/>
    <mergeCell ref="B125:E125"/>
    <mergeCell ref="C126:D126"/>
    <mergeCell ref="C127:D127"/>
    <mergeCell ref="C128:D128"/>
    <mergeCell ref="C129:D129"/>
    <mergeCell ref="B147:C147"/>
    <mergeCell ref="B119:G119"/>
    <mergeCell ref="B120:G120"/>
    <mergeCell ref="B121:G121"/>
    <mergeCell ref="D140:F140"/>
    <mergeCell ref="B146:C146"/>
    <mergeCell ref="B139:F139"/>
    <mergeCell ref="C113:E113"/>
    <mergeCell ref="B93:G93"/>
    <mergeCell ref="B114:G114"/>
    <mergeCell ref="C107:E107"/>
    <mergeCell ref="C108:E108"/>
    <mergeCell ref="C109:E109"/>
    <mergeCell ref="C110:E110"/>
    <mergeCell ref="C111:E111"/>
    <mergeCell ref="C102:E102"/>
    <mergeCell ref="C103:E103"/>
    <mergeCell ref="C104:E104"/>
    <mergeCell ref="C105:E105"/>
    <mergeCell ref="C106:E106"/>
    <mergeCell ref="C97:E97"/>
    <mergeCell ref="C98:E98"/>
    <mergeCell ref="C100:E100"/>
    <mergeCell ref="C101:E101"/>
    <mergeCell ref="B94:B95"/>
    <mergeCell ref="C94:E95"/>
    <mergeCell ref="C112:E112"/>
    <mergeCell ref="F94:G94"/>
    <mergeCell ref="C96:E96"/>
    <mergeCell ref="C99:E99"/>
    <mergeCell ref="C76:D76"/>
    <mergeCell ref="C77:D77"/>
    <mergeCell ref="B32:F32"/>
    <mergeCell ref="B45:F45"/>
    <mergeCell ref="B71:E71"/>
    <mergeCell ref="C72:D72"/>
    <mergeCell ref="C54:D54"/>
    <mergeCell ref="C55:D55"/>
    <mergeCell ref="C56:D56"/>
    <mergeCell ref="C57:D57"/>
    <mergeCell ref="C58:D58"/>
    <mergeCell ref="C59:D59"/>
    <mergeCell ref="B53:F53"/>
    <mergeCell ref="C73:D73"/>
    <mergeCell ref="C74:D74"/>
    <mergeCell ref="C75:D7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57"/>
  <sheetViews>
    <sheetView topLeftCell="A33" workbookViewId="0">
      <selection activeCell="A42" sqref="A42"/>
    </sheetView>
  </sheetViews>
  <sheetFormatPr baseColWidth="10" defaultRowHeight="15" x14ac:dyDescent="0.25"/>
  <sheetData>
    <row r="1" spans="1:2" x14ac:dyDescent="0.25">
      <c r="A1" t="s">
        <v>297</v>
      </c>
      <c r="B1" t="s">
        <v>335</v>
      </c>
    </row>
    <row r="2" spans="1:2" x14ac:dyDescent="0.25">
      <c r="A2" t="s">
        <v>298</v>
      </c>
      <c r="B2" t="s">
        <v>337</v>
      </c>
    </row>
    <row r="3" spans="1:2" x14ac:dyDescent="0.25">
      <c r="A3" t="s">
        <v>273</v>
      </c>
      <c r="B3" t="s">
        <v>293</v>
      </c>
    </row>
    <row r="4" spans="1:2" x14ac:dyDescent="0.25">
      <c r="A4" t="s">
        <v>299</v>
      </c>
      <c r="B4" t="s">
        <v>338</v>
      </c>
    </row>
    <row r="5" spans="1:2" x14ac:dyDescent="0.25">
      <c r="A5" t="s">
        <v>300</v>
      </c>
      <c r="B5" t="s">
        <v>339</v>
      </c>
    </row>
    <row r="6" spans="1:2" x14ac:dyDescent="0.25">
      <c r="A6" t="s">
        <v>300</v>
      </c>
      <c r="B6" t="s">
        <v>340</v>
      </c>
    </row>
    <row r="7" spans="1:2" x14ac:dyDescent="0.25">
      <c r="A7" t="s">
        <v>301</v>
      </c>
      <c r="B7" t="s">
        <v>341</v>
      </c>
    </row>
    <row r="8" spans="1:2" x14ac:dyDescent="0.25">
      <c r="A8" t="s">
        <v>302</v>
      </c>
      <c r="B8" t="s">
        <v>342</v>
      </c>
    </row>
    <row r="9" spans="1:2" x14ac:dyDescent="0.25">
      <c r="A9" t="s">
        <v>303</v>
      </c>
      <c r="B9" t="s">
        <v>343</v>
      </c>
    </row>
    <row r="10" spans="1:2" x14ac:dyDescent="0.25">
      <c r="A10" t="s">
        <v>271</v>
      </c>
      <c r="B10" t="s">
        <v>296</v>
      </c>
    </row>
    <row r="11" spans="1:2" x14ac:dyDescent="0.25">
      <c r="A11" t="s">
        <v>384</v>
      </c>
      <c r="B11" t="s">
        <v>344</v>
      </c>
    </row>
    <row r="12" spans="1:2" x14ac:dyDescent="0.25">
      <c r="A12" t="s">
        <v>385</v>
      </c>
      <c r="B12" t="s">
        <v>345</v>
      </c>
    </row>
    <row r="13" spans="1:2" x14ac:dyDescent="0.25">
      <c r="A13" t="s">
        <v>304</v>
      </c>
      <c r="B13" t="s">
        <v>346</v>
      </c>
    </row>
    <row r="14" spans="1:2" x14ac:dyDescent="0.25">
      <c r="A14" t="s">
        <v>386</v>
      </c>
      <c r="B14" t="s">
        <v>347</v>
      </c>
    </row>
    <row r="15" spans="1:2" x14ac:dyDescent="0.25">
      <c r="A15" t="s">
        <v>305</v>
      </c>
      <c r="B15" t="s">
        <v>348</v>
      </c>
    </row>
    <row r="16" spans="1:2" x14ac:dyDescent="0.25">
      <c r="A16" t="s">
        <v>306</v>
      </c>
      <c r="B16" t="s">
        <v>349</v>
      </c>
    </row>
    <row r="17" spans="1:2" x14ac:dyDescent="0.25">
      <c r="A17" t="s">
        <v>267</v>
      </c>
      <c r="B17" t="s">
        <v>350</v>
      </c>
    </row>
    <row r="18" spans="1:2" x14ac:dyDescent="0.25">
      <c r="A18" t="s">
        <v>307</v>
      </c>
      <c r="B18" t="s">
        <v>351</v>
      </c>
    </row>
    <row r="19" spans="1:2" x14ac:dyDescent="0.25">
      <c r="A19" t="s">
        <v>308</v>
      </c>
      <c r="B19" t="s">
        <v>352</v>
      </c>
    </row>
    <row r="20" spans="1:2" x14ac:dyDescent="0.25">
      <c r="A20" t="s">
        <v>309</v>
      </c>
      <c r="B20" t="s">
        <v>353</v>
      </c>
    </row>
    <row r="21" spans="1:2" x14ac:dyDescent="0.25">
      <c r="A21" t="s">
        <v>310</v>
      </c>
      <c r="B21" t="s">
        <v>354</v>
      </c>
    </row>
    <row r="22" spans="1:2" x14ac:dyDescent="0.25">
      <c r="A22" t="s">
        <v>311</v>
      </c>
      <c r="B22" t="s">
        <v>355</v>
      </c>
    </row>
    <row r="23" spans="1:2" x14ac:dyDescent="0.25">
      <c r="A23" t="s">
        <v>312</v>
      </c>
      <c r="B23" t="s">
        <v>356</v>
      </c>
    </row>
    <row r="24" spans="1:2" x14ac:dyDescent="0.25">
      <c r="A24" t="s">
        <v>313</v>
      </c>
      <c r="B24" t="s">
        <v>357</v>
      </c>
    </row>
    <row r="25" spans="1:2" x14ac:dyDescent="0.25">
      <c r="A25" t="s">
        <v>314</v>
      </c>
      <c r="B25" t="s">
        <v>358</v>
      </c>
    </row>
    <row r="26" spans="1:2" x14ac:dyDescent="0.25">
      <c r="A26" t="s">
        <v>315</v>
      </c>
      <c r="B26" t="s">
        <v>359</v>
      </c>
    </row>
    <row r="27" spans="1:2" x14ac:dyDescent="0.25">
      <c r="A27" t="s">
        <v>274</v>
      </c>
      <c r="B27" t="s">
        <v>360</v>
      </c>
    </row>
    <row r="28" spans="1:2" x14ac:dyDescent="0.25">
      <c r="A28" t="s">
        <v>268</v>
      </c>
      <c r="B28" t="s">
        <v>285</v>
      </c>
    </row>
    <row r="29" spans="1:2" x14ac:dyDescent="0.25">
      <c r="A29" t="s">
        <v>269</v>
      </c>
      <c r="B29" t="s">
        <v>286</v>
      </c>
    </row>
    <row r="30" spans="1:2" x14ac:dyDescent="0.25">
      <c r="A30" t="s">
        <v>316</v>
      </c>
      <c r="B30" t="s">
        <v>361</v>
      </c>
    </row>
    <row r="31" spans="1:2" x14ac:dyDescent="0.25">
      <c r="A31" t="s">
        <v>317</v>
      </c>
      <c r="B31" t="s">
        <v>362</v>
      </c>
    </row>
    <row r="32" spans="1:2" x14ac:dyDescent="0.25">
      <c r="A32" t="s">
        <v>265</v>
      </c>
      <c r="B32" t="s">
        <v>363</v>
      </c>
    </row>
    <row r="33" spans="1:2" x14ac:dyDescent="0.25">
      <c r="A33" t="s">
        <v>318</v>
      </c>
      <c r="B33" t="s">
        <v>364</v>
      </c>
    </row>
    <row r="34" spans="1:2" x14ac:dyDescent="0.25">
      <c r="A34" t="s">
        <v>319</v>
      </c>
      <c r="B34" t="s">
        <v>365</v>
      </c>
    </row>
    <row r="35" spans="1:2" x14ac:dyDescent="0.25">
      <c r="A35" t="s">
        <v>320</v>
      </c>
      <c r="B35" t="s">
        <v>366</v>
      </c>
    </row>
    <row r="36" spans="1:2" x14ac:dyDescent="0.25">
      <c r="A36" t="s">
        <v>266</v>
      </c>
      <c r="B36" t="s">
        <v>294</v>
      </c>
    </row>
    <row r="37" spans="1:2" x14ac:dyDescent="0.25">
      <c r="A37" t="s">
        <v>321</v>
      </c>
      <c r="B37" t="s">
        <v>367</v>
      </c>
    </row>
    <row r="38" spans="1:2" x14ac:dyDescent="0.25">
      <c r="A38" t="s">
        <v>322</v>
      </c>
      <c r="B38" t="s">
        <v>368</v>
      </c>
    </row>
    <row r="39" spans="1:2" x14ac:dyDescent="0.25">
      <c r="A39" t="s">
        <v>323</v>
      </c>
      <c r="B39" t="s">
        <v>369</v>
      </c>
    </row>
    <row r="40" spans="1:2" x14ac:dyDescent="0.25">
      <c r="A40" t="s">
        <v>270</v>
      </c>
      <c r="B40" t="s">
        <v>287</v>
      </c>
    </row>
    <row r="41" spans="1:2" x14ac:dyDescent="0.25">
      <c r="A41" t="s">
        <v>324</v>
      </c>
      <c r="B41" t="s">
        <v>370</v>
      </c>
    </row>
    <row r="42" spans="1:2" x14ac:dyDescent="0.25">
      <c r="A42" t="s">
        <v>295</v>
      </c>
      <c r="B42" t="s">
        <v>371</v>
      </c>
    </row>
    <row r="43" spans="1:2" x14ac:dyDescent="0.25">
      <c r="A43" t="s">
        <v>325</v>
      </c>
      <c r="B43" t="s">
        <v>372</v>
      </c>
    </row>
    <row r="44" spans="1:2" x14ac:dyDescent="0.25">
      <c r="A44" t="s">
        <v>326</v>
      </c>
      <c r="B44" t="s">
        <v>373</v>
      </c>
    </row>
    <row r="45" spans="1:2" x14ac:dyDescent="0.25">
      <c r="A45" t="s">
        <v>327</v>
      </c>
      <c r="B45" t="s">
        <v>374</v>
      </c>
    </row>
    <row r="46" spans="1:2" x14ac:dyDescent="0.25">
      <c r="A46" t="s">
        <v>328</v>
      </c>
      <c r="B46" t="s">
        <v>375</v>
      </c>
    </row>
    <row r="47" spans="1:2" x14ac:dyDescent="0.25">
      <c r="A47" t="s">
        <v>275</v>
      </c>
      <c r="B47" t="s">
        <v>376</v>
      </c>
    </row>
    <row r="48" spans="1:2" x14ac:dyDescent="0.25">
      <c r="A48" t="s">
        <v>276</v>
      </c>
      <c r="B48" t="s">
        <v>288</v>
      </c>
    </row>
    <row r="49" spans="1:2" x14ac:dyDescent="0.25">
      <c r="A49" t="s">
        <v>329</v>
      </c>
      <c r="B49" t="s">
        <v>377</v>
      </c>
    </row>
    <row r="50" spans="1:2" x14ac:dyDescent="0.25">
      <c r="A50" t="s">
        <v>272</v>
      </c>
      <c r="B50" t="s">
        <v>378</v>
      </c>
    </row>
    <row r="51" spans="1:2" x14ac:dyDescent="0.25">
      <c r="A51" t="s">
        <v>330</v>
      </c>
      <c r="B51" t="s">
        <v>379</v>
      </c>
    </row>
    <row r="52" spans="1:2" x14ac:dyDescent="0.25">
      <c r="A52" t="s">
        <v>331</v>
      </c>
      <c r="B52" t="s">
        <v>380</v>
      </c>
    </row>
    <row r="53" spans="1:2" x14ac:dyDescent="0.25">
      <c r="A53" t="s">
        <v>332</v>
      </c>
      <c r="B53" t="s">
        <v>381</v>
      </c>
    </row>
    <row r="54" spans="1:2" x14ac:dyDescent="0.25">
      <c r="A54" t="s">
        <v>277</v>
      </c>
      <c r="B54" t="s">
        <v>289</v>
      </c>
    </row>
    <row r="55" spans="1:2" x14ac:dyDescent="0.25">
      <c r="A55" t="s">
        <v>333</v>
      </c>
      <c r="B55" t="s">
        <v>382</v>
      </c>
    </row>
    <row r="56" spans="1:2" x14ac:dyDescent="0.25">
      <c r="A56" t="s">
        <v>334</v>
      </c>
      <c r="B56" t="s">
        <v>383</v>
      </c>
    </row>
    <row r="57" spans="1:2" x14ac:dyDescent="0.25">
      <c r="A57" t="s">
        <v>278</v>
      </c>
      <c r="B57" t="s">
        <v>336</v>
      </c>
    </row>
  </sheetData>
  <sortState ref="A2:B155">
    <sortCondition ref="A2:A15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d369f29-d815-40a6-aad1-1e10b2fc9bbf">JSH4NZFYFAVC-27-152</_dlc_DocId>
    <_dlc_DocIdUrl xmlns="9d369f29-d815-40a6-aad1-1e10b2fc9bbf">
      <Url>http://sharepoint/OACR/_layouts/DocIdRedir.aspx?ID=JSH4NZFYFAVC-27-152</Url>
      <Description>JSH4NZFYFAVC-27-152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EF1ED1801EB414DA702586D5BC81E87" ma:contentTypeVersion="1" ma:contentTypeDescription="Crear nuevo documento." ma:contentTypeScope="" ma:versionID="5f647a3a71ccdd3b2720a3303a8fcce6">
  <xsd:schema xmlns:xsd="http://www.w3.org/2001/XMLSchema" xmlns:xs="http://www.w3.org/2001/XMLSchema" xmlns:p="http://schemas.microsoft.com/office/2006/metadata/properties" xmlns:ns2="9d369f29-d815-40a6-aad1-1e10b2fc9bbf" targetNamespace="http://schemas.microsoft.com/office/2006/metadata/properties" ma:root="true" ma:fieldsID="0fe53f2166f5a18530fe9ffd82215a2f" ns2:_="">
    <xsd:import namespace="9d369f29-d815-40a6-aad1-1e10b2fc9bb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69f29-d815-40a6-aad1-1e10b2fc9bb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E77103-1C0C-4842-AEEA-40090CA231C4}">
  <ds:schemaRefs>
    <ds:schemaRef ds:uri="http://schemas.openxmlformats.org/package/2006/metadata/core-properties"/>
    <ds:schemaRef ds:uri="http://purl.org/dc/elements/1.1/"/>
    <ds:schemaRef ds:uri="http://purl.org/dc/terms/"/>
    <ds:schemaRef ds:uri="http://schemas.microsoft.com/office/2006/documentManagement/types"/>
    <ds:schemaRef ds:uri="http://www.w3.org/XML/1998/namespace"/>
    <ds:schemaRef ds:uri="http://schemas.microsoft.com/office/infopath/2007/PartnerControls"/>
    <ds:schemaRef ds:uri="9d369f29-d815-40a6-aad1-1e10b2fc9bb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69182F8-D4CA-4740-A48E-125ABDBAA8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369f29-d815-40a6-aad1-1e10b2fc9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F219F9-D685-45F0-8A40-E6909887754A}">
  <ds:schemaRefs>
    <ds:schemaRef ds:uri="http://schemas.microsoft.com/sharepoint/events"/>
  </ds:schemaRefs>
</ds:datastoreItem>
</file>

<file path=customXml/itemProps4.xml><?xml version="1.0" encoding="utf-8"?>
<ds:datastoreItem xmlns:ds="http://schemas.openxmlformats.org/officeDocument/2006/customXml" ds:itemID="{D509807C-5929-4137-975D-39480400C0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MATRIZ DEFINICIÓN</vt:lpstr>
      <vt:lpstr>MATRIZ RIESGO</vt:lpstr>
      <vt:lpstr>Hoja1</vt:lpstr>
      <vt:lpstr>CALIFICACIÓN-CONTROLES</vt:lpstr>
      <vt:lpstr>Hoja3</vt:lpstr>
      <vt:lpstr>Metodología RC</vt:lpstr>
      <vt:lpstr>CPR</vt:lpstr>
      <vt:lpstr>'Metodología RC'!Área_de_impresión</vt:lpstr>
      <vt:lpstr>CALIFI_CONTROL</vt:lpstr>
      <vt:lpstr>IMPACTO</vt:lpstr>
      <vt:lpstr>NIVEL_IMPACTO</vt:lpstr>
      <vt:lpstr>NIVEL_PROBABILIDAD</vt:lpstr>
      <vt:lpstr>NIVELES_RIESGO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Franklin Augusto Serrano Rojas</dc:creator>
  <cp:lastModifiedBy>Lilia Carolina Ibarra Romero</cp:lastModifiedBy>
  <cp:lastPrinted>2016-03-16T12:31:34Z</cp:lastPrinted>
  <dcterms:created xsi:type="dcterms:W3CDTF">2016-02-19T16:56:58Z</dcterms:created>
  <dcterms:modified xsi:type="dcterms:W3CDTF">2018-09-14T21:41:47Z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0x0101008EF1ED1801EB414DA702586D5BC81E87</vt:lpwstr>
  </property>
  <property fmtid="{D5CDD505-2E9C-101B-9397-08002B2CF9AE}" pid="3" name="_dlc_DocIdItemGuid">
    <vt:lpwstr>c8e1e1f6-1003-4113-93e9-1e06fe1cfbdd</vt:lpwstr>
  </property>
</Properties>
</file>